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9"/>
  <workbookPr/>
  <mc:AlternateContent xmlns:mc="http://schemas.openxmlformats.org/markup-compatibility/2006">
    <mc:Choice Requires="x15">
      <x15ac:absPath xmlns:x15ac="http://schemas.microsoft.com/office/spreadsheetml/2010/11/ac" url="C:\Users\01506499\Desktop\2022 - Reajuste Tarifas\"/>
    </mc:Choice>
  </mc:AlternateContent>
  <xr:revisionPtr revIDLastSave="0" documentId="8_{964F4AE5-E7E1-41B5-8FE2-521A9C68FCFF}" xr6:coauthVersionLast="47" xr6:coauthVersionMax="47" xr10:uidLastSave="{00000000-0000-0000-0000-000000000000}"/>
  <bookViews>
    <workbookView showHorizontalScroll="0" showVerticalScroll="0" xWindow="-120" yWindow="-120" windowWidth="20730" windowHeight="11160" xr2:uid="{00000000-000D-0000-FFFF-FFFF00000000}"/>
  </bookViews>
  <sheets>
    <sheet name="Tarifas EFVM" sheetId="4" r:id="rId1"/>
    <sheet name="PRODUTOS" sheetId="1" state="hidden" r:id="rId2"/>
  </sheets>
  <externalReferences>
    <externalReference r:id="rId3"/>
  </externalReferences>
  <definedNames>
    <definedName name="_xlnm._FilterDatabase" localSheetId="1" hidden="1">PRODUTOS!$A$1:$G$21</definedName>
    <definedName name="NOME">PRODUTOS!$C$2:$C$21</definedName>
    <definedName name="PASSAGEIROS">[1]PRODUTOS!$C$24:$C$25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28" i="4"/>
  <c r="E30" i="4"/>
  <c r="E41" i="4"/>
  <c r="D13" i="4"/>
  <c r="D12" i="4"/>
  <c r="E14" i="4" s="1"/>
  <c r="D7" i="4"/>
  <c r="B5" i="4"/>
  <c r="E5" i="4"/>
  <c r="E31" i="4" l="1"/>
  <c r="B8" i="4"/>
  <c r="E13" i="4" l="1"/>
  <c r="E12" i="4"/>
  <c r="E43" i="4"/>
  <c r="E15" i="4" l="1"/>
</calcChain>
</file>

<file path=xl/sharedStrings.xml><?xml version="1.0" encoding="utf-8"?>
<sst xmlns="http://schemas.openxmlformats.org/spreadsheetml/2006/main" count="162" uniqueCount="64">
  <si>
    <t>ESCOLHA O PRODUTO:</t>
  </si>
  <si>
    <t>VIGÊNCIA:</t>
  </si>
  <si>
    <t>DELIBERAÇÃO ANTT</t>
  </si>
  <si>
    <t>CONCESSIONÁRIA:</t>
  </si>
  <si>
    <t>BASES DAS TARIFAS (NÃO INCLUÍDO O ICMS)</t>
  </si>
  <si>
    <t>FAIXA QUILOMÉTRICA ÚNICA</t>
  </si>
  <si>
    <t>VALORES</t>
  </si>
  <si>
    <t>Parcela VARIÁVEL</t>
  </si>
  <si>
    <t>Parcela FIXA</t>
  </si>
  <si>
    <t>Distância Ferroviária (km):</t>
  </si>
  <si>
    <t>&lt;- Valor máximo homologado para a distância selecionada.</t>
  </si>
  <si>
    <t>Obs.: Informe a distância de transporte no campo em fundo azul.</t>
  </si>
  <si>
    <t>Obs.: De acordo com a Resolução ANTT nº 4.040/13 o coque metalúrgico foi enquadrado na tabela do antracito</t>
  </si>
  <si>
    <t>ESTRADA DE FERRO VITÓRIA A MINAS</t>
  </si>
  <si>
    <t>TABELA TARIFÁRIA PASSAGEIROS</t>
  </si>
  <si>
    <t>PARCELA</t>
  </si>
  <si>
    <t xml:space="preserve">Composição da Tarifa </t>
  </si>
  <si>
    <t>R$/pass.km</t>
  </si>
  <si>
    <t>R$/pass.</t>
  </si>
  <si>
    <t>TABELA TARIFÁRIA PARA O DIREITO DE PASSAGEM</t>
  </si>
  <si>
    <t>Direito de Passagem</t>
  </si>
  <si>
    <t>R$/t.km</t>
  </si>
  <si>
    <t>Tarifa em R$/t</t>
  </si>
  <si>
    <t>ESTAS INFORMAÇÕES NÃO SUBSTITUEM AS PUBLICADAS OFICIALMENTE PELA ANTT</t>
  </si>
  <si>
    <t>ORDEM</t>
  </si>
  <si>
    <t>CONCESSIONÁRIA</t>
  </si>
  <si>
    <t>MERCADORIA</t>
  </si>
  <si>
    <t>FIXO</t>
  </si>
  <si>
    <t>UNIFIX</t>
  </si>
  <si>
    <t>ÚNICA</t>
  </si>
  <si>
    <t>UNIVAR</t>
  </si>
  <si>
    <t>VIGÊNCIA</t>
  </si>
  <si>
    <t>DELIBERAÇÃO</t>
  </si>
  <si>
    <t>ADUBOS E FERTILIZANTES</t>
  </si>
  <si>
    <t>R$/t</t>
  </si>
  <si>
    <t>99/2022</t>
  </si>
  <si>
    <t>ANTRACITO/COQUE METALÚRGICO</t>
  </si>
  <si>
    <t>CAL</t>
  </si>
  <si>
    <t>CALCÁRIO SIDERÚRGICO</t>
  </si>
  <si>
    <t>CARVÃO MINERAL</t>
  </si>
  <si>
    <t>CELULOSE</t>
  </si>
  <si>
    <t>CONTÊINER CHEIO DE 20 PÉS</t>
  </si>
  <si>
    <t>R$/con</t>
  </si>
  <si>
    <t>R$/con.km</t>
  </si>
  <si>
    <t>CONTÊINER CHEIO DE 40 PÉS</t>
  </si>
  <si>
    <t>CONTÊINER VAZIO DE 20 PÉS</t>
  </si>
  <si>
    <t>CONTÊINER VAZIO DE 40 PÉS</t>
  </si>
  <si>
    <t>COQUE</t>
  </si>
  <si>
    <t>DEMAIS PRODUTOS</t>
  </si>
  <si>
    <t>ESCÓRIA</t>
  </si>
  <si>
    <t>FERRO GUSA</t>
  </si>
  <si>
    <t>MANGANÊS</t>
  </si>
  <si>
    <t>MÁQUINAS, MOTORES, PEÇAS E ACESSÓRIOS</t>
  </si>
  <si>
    <t>R$/vg</t>
  </si>
  <si>
    <t>R$/vg.km</t>
  </si>
  <si>
    <t>MINÉRIO DE FERRO</t>
  </si>
  <si>
    <t>PEDRAS EM BLOCOS E PLACAS</t>
  </si>
  <si>
    <t>PRODUTOS SIDERÚRGICOS</t>
  </si>
  <si>
    <t>TORAS DE MADEIRA</t>
  </si>
  <si>
    <t>Direto de Passagem</t>
  </si>
  <si>
    <t>CLASSE EXECUTIVA</t>
  </si>
  <si>
    <t>R$/PASSAGEIRO</t>
  </si>
  <si>
    <t>R$/PASSAGEIRO.KM</t>
  </si>
  <si>
    <t>CLASSE ECONÔMICA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</si>
</sst>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_)"/>
    <numFmt numFmtId="166" formatCode="_(* #,##0_);_(* \(#,##0\);_(* &quot;-&quot;??_);_(@_)"/>
    <numFmt numFmtId="167" formatCode="0.000000"/>
    <numFmt numFmtId="168" formatCode="0.0000"/>
    <numFmt numFmtId="169" formatCode="dd/mm/yy;@"/>
    <numFmt numFmtId="170" formatCode="_(* #,##0.0000_);_(* \(#,##0.0000\);_(* &quot;-&quot;??_);_(@_)"/>
    <numFmt numFmtId="171" formatCode="0.0000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2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2" fontId="4" fillId="0" borderId="6" xfId="0" quotePrefix="1" applyNumberFormat="1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 applyAlignment="1">
      <alignment horizontal="right"/>
    </xf>
    <xf numFmtId="0" fontId="5" fillId="0" borderId="9" xfId="0" applyFont="1" applyBorder="1"/>
    <xf numFmtId="0" fontId="5" fillId="0" borderId="10" xfId="0" quotePrefix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64" fontId="5" fillId="0" borderId="0" xfId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164" fontId="8" fillId="0" borderId="10" xfId="1" quotePrefix="1" applyFont="1" applyFill="1" applyBorder="1"/>
    <xf numFmtId="0" fontId="7" fillId="0" borderId="0" xfId="0" applyFont="1" applyProtection="1">
      <protection locked="0" hidden="1"/>
    </xf>
    <xf numFmtId="0" fontId="5" fillId="0" borderId="12" xfId="0" quotePrefix="1" applyFont="1" applyBorder="1" applyAlignment="1">
      <alignment horizontal="center"/>
    </xf>
    <xf numFmtId="168" fontId="4" fillId="0" borderId="5" xfId="0" quotePrefix="1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6" fontId="2" fillId="0" borderId="10" xfId="1" quotePrefix="1" applyNumberFormat="1" applyFont="1" applyBorder="1" applyAlignment="1">
      <alignment horizontal="center" vertical="center"/>
    </xf>
    <xf numFmtId="169" fontId="2" fillId="0" borderId="10" xfId="1" quotePrefix="1" applyNumberFormat="1" applyFont="1" applyBorder="1" applyAlignment="1">
      <alignment horizontal="center" vertical="center"/>
    </xf>
    <xf numFmtId="0" fontId="11" fillId="0" borderId="0" xfId="0" applyFont="1" applyProtection="1">
      <protection locked="0" hidden="1"/>
    </xf>
    <xf numFmtId="168" fontId="5" fillId="0" borderId="5" xfId="0" quotePrefix="1" applyNumberFormat="1" applyFont="1" applyBorder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center"/>
    </xf>
    <xf numFmtId="2" fontId="5" fillId="0" borderId="15" xfId="0" quotePrefix="1" applyNumberFormat="1" applyFont="1" applyBorder="1" applyAlignment="1">
      <alignment horizontal="right"/>
    </xf>
    <xf numFmtId="164" fontId="8" fillId="0" borderId="10" xfId="1" quotePrefix="1" applyFont="1" applyFill="1" applyBorder="1" applyProtection="1"/>
    <xf numFmtId="0" fontId="8" fillId="0" borderId="0" xfId="0" applyFont="1"/>
    <xf numFmtId="0" fontId="4" fillId="0" borderId="0" xfId="0" applyFont="1"/>
    <xf numFmtId="164" fontId="5" fillId="0" borderId="0" xfId="1" applyFont="1" applyBorder="1" applyProtection="1"/>
    <xf numFmtId="0" fontId="5" fillId="0" borderId="14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/>
      <protection hidden="1"/>
    </xf>
    <xf numFmtId="167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4" fontId="1" fillId="0" borderId="0" xfId="1" applyNumberFormat="1" applyFont="1" applyAlignment="1" applyProtection="1">
      <alignment wrapText="1"/>
      <protection hidden="1"/>
    </xf>
    <xf numFmtId="170" fontId="0" fillId="0" borderId="0" xfId="1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8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4" fontId="0" fillId="0" borderId="0" xfId="1" applyNumberFormat="1" applyFont="1" applyProtection="1">
      <protection hidden="1"/>
    </xf>
    <xf numFmtId="2" fontId="0" fillId="0" borderId="0" xfId="0" applyNumberFormat="1" applyProtection="1">
      <protection hidden="1"/>
    </xf>
    <xf numFmtId="165" fontId="5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0" fontId="2" fillId="0" borderId="0" xfId="0" applyFont="1" applyAlignment="1">
      <alignment horizontal="left" vertical="top" wrapText="1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168" fontId="1" fillId="0" borderId="0" xfId="0" applyNumberFormat="1" applyFont="1" applyProtection="1">
      <protection hidden="1"/>
    </xf>
    <xf numFmtId="4" fontId="1" fillId="0" borderId="0" xfId="1" applyNumberFormat="1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2" fontId="1" fillId="0" borderId="0" xfId="0" applyNumberFormat="1" applyFont="1" applyProtection="1">
      <protection hidden="1"/>
    </xf>
    <xf numFmtId="170" fontId="1" fillId="0" borderId="0" xfId="1" applyNumberFormat="1" applyFont="1" applyProtection="1">
      <protection hidden="1"/>
    </xf>
    <xf numFmtId="171" fontId="1" fillId="0" borderId="0" xfId="0" applyNumberFormat="1" applyFont="1" applyProtection="1"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21" sel="12" val="10"/>
</file>

<file path=xl/ctrlProps/ctrlProp2.xml><?xml version="1.0" encoding="utf-8"?>
<formControlPr xmlns="http://schemas.microsoft.com/office/spreadsheetml/2009/9/main" objectType="Drop" dropStyle="combo" dx="16" fmlaLink="$A$24" fmlaRange="PRODUTOS!$C$23:$C$24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4</xdr:col>
          <xdr:colOff>1485900</xdr:colOff>
          <xdr:row>24</xdr:row>
          <xdr:rowOff>19050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/Downloads/Simulador%20Tarif&#225;rio%20EFV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EFVM"/>
      <sheetName val="PRODUT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1"/>
  <sheetViews>
    <sheetView showGridLines="0" showRowColHeaders="0" tabSelected="1" zoomScale="120" zoomScaleNormal="120" workbookViewId="0">
      <selection activeCell="F22" sqref="F22"/>
    </sheetView>
  </sheetViews>
  <sheetFormatPr defaultRowHeight="12.75"/>
  <cols>
    <col min="1" max="1" width="9" customWidth="1"/>
    <col min="2" max="4" width="11" customWidth="1"/>
    <col min="5" max="5" width="22.85546875" customWidth="1"/>
  </cols>
  <sheetData>
    <row r="2" spans="1:6">
      <c r="B2" s="5" t="s">
        <v>0</v>
      </c>
    </row>
    <row r="3" spans="1:6" ht="16.5" customHeight="1">
      <c r="A3" s="21">
        <v>12</v>
      </c>
    </row>
    <row r="4" spans="1:6" ht="13.5" customHeight="1">
      <c r="A4" s="6"/>
      <c r="B4" s="5" t="s">
        <v>1</v>
      </c>
      <c r="E4" s="5" t="s">
        <v>2</v>
      </c>
    </row>
    <row r="5" spans="1:6" ht="16.5" customHeight="1">
      <c r="A5" s="6">
        <v>0</v>
      </c>
      <c r="B5" s="27">
        <f>VLOOKUP(A3,PRODUTOS!$A$2:$I$22,8)</f>
        <v>44916</v>
      </c>
      <c r="E5" s="26" t="str">
        <f>VLOOKUP(A3,PRODUTOS!$A$2:$I$22,9)</f>
        <v>99/2022</v>
      </c>
    </row>
    <row r="7" spans="1:6">
      <c r="B7" s="1" t="s">
        <v>3</v>
      </c>
      <c r="C7" s="76"/>
      <c r="D7" s="17" t="str">
        <f>VLOOKUP(A3,PRODUTOS!$A$2:$I$22,2)</f>
        <v>ESTRADA DE FERRO VITÓRIA A MINAS</v>
      </c>
      <c r="E7" s="18"/>
    </row>
    <row r="8" spans="1:6" ht="24.6" customHeight="1">
      <c r="B8" s="60" t="str">
        <f>CONCATENATE("TABELA TARIFÁRIA PARA A MERCADORIA ",VLOOKUP(A3,PRODUTOS!A2:C21,3,FALSE))</f>
        <v>TABELA TARIFÁRIA PARA A MERCADORIA DEMAIS PRODUTOS</v>
      </c>
      <c r="C8" s="60"/>
      <c r="D8" s="60"/>
      <c r="E8" s="60"/>
    </row>
    <row r="9" spans="1:6">
      <c r="B9" s="25"/>
      <c r="C9" s="25"/>
      <c r="D9" s="25"/>
      <c r="E9" s="25"/>
    </row>
    <row r="10" spans="1:6">
      <c r="B10" s="4" t="s">
        <v>4</v>
      </c>
      <c r="C10" s="3"/>
      <c r="D10" s="2"/>
      <c r="E10" s="3"/>
    </row>
    <row r="11" spans="1:6">
      <c r="B11" s="11" t="s">
        <v>5</v>
      </c>
      <c r="C11" s="12"/>
      <c r="D11" s="13"/>
      <c r="E11" s="14" t="s">
        <v>6</v>
      </c>
    </row>
    <row r="12" spans="1:6">
      <c r="B12" s="7" t="s">
        <v>7</v>
      </c>
      <c r="C12" s="8"/>
      <c r="D12" s="24" t="str">
        <f>VLOOKUP(A3,PRODUTOS!$A$2:$I$21,5)</f>
        <v>R$/t</v>
      </c>
      <c r="E12" s="23">
        <f>VLOOKUP(A3,PRODUTOS!A2:I21,6,FALSE)</f>
        <v>0.16550000000000001</v>
      </c>
    </row>
    <row r="13" spans="1:6">
      <c r="B13" s="9" t="s">
        <v>8</v>
      </c>
      <c r="D13" s="22" t="str">
        <f>VLOOKUP(A3,PRODUTOS!$A$2:$I$21,7)</f>
        <v>R$/t.km</v>
      </c>
      <c r="E13" s="10">
        <f>VLOOKUP(A3,PRODUTOS!A2:I21,4,FALSE)</f>
        <v>28.86</v>
      </c>
    </row>
    <row r="14" spans="1:6">
      <c r="B14" s="63" t="s">
        <v>9</v>
      </c>
      <c r="C14" s="64"/>
      <c r="D14" s="61">
        <v>1</v>
      </c>
      <c r="E14" s="19" t="str">
        <f>CONCATENATE("Tarifa em ",D12)</f>
        <v>Tarifa em R$/t</v>
      </c>
    </row>
    <row r="15" spans="1:6">
      <c r="B15" s="65"/>
      <c r="C15" s="66"/>
      <c r="D15" s="62"/>
      <c r="E15" s="20">
        <f>ROUND((E12*D14)+E13,2)</f>
        <v>29.03</v>
      </c>
      <c r="F15" s="34" t="s">
        <v>10</v>
      </c>
    </row>
    <row r="16" spans="1:6">
      <c r="B16" s="2"/>
      <c r="C16" s="3"/>
      <c r="D16" s="2"/>
      <c r="E16" s="16"/>
    </row>
    <row r="17" spans="1:12">
      <c r="B17" s="73" t="s">
        <v>11</v>
      </c>
      <c r="C17" s="73"/>
      <c r="D17" s="73"/>
      <c r="E17" s="73"/>
    </row>
    <row r="18" spans="1:12">
      <c r="B18" s="2"/>
      <c r="C18" s="3"/>
      <c r="D18" s="2"/>
      <c r="E18" s="16"/>
    </row>
    <row r="19" spans="1:12" ht="12.75" customHeight="1">
      <c r="B19" s="75" t="s">
        <v>12</v>
      </c>
      <c r="C19" s="75"/>
      <c r="D19" s="75"/>
      <c r="E19" s="75"/>
    </row>
    <row r="20" spans="1:12" ht="12.75" customHeight="1">
      <c r="B20" s="75"/>
      <c r="C20" s="75"/>
      <c r="D20" s="75"/>
      <c r="E20" s="75"/>
    </row>
    <row r="21" spans="1:12">
      <c r="B21" s="2"/>
      <c r="C21" s="3"/>
      <c r="D21" s="2"/>
      <c r="E21" s="16"/>
    </row>
    <row r="22" spans="1:12">
      <c r="B22" s="2"/>
      <c r="C22" s="3"/>
      <c r="D22" s="2"/>
      <c r="E22" s="16"/>
    </row>
    <row r="23" spans="1:12">
      <c r="B23" s="1" t="s">
        <v>3</v>
      </c>
      <c r="C23" s="76"/>
      <c r="D23" s="17" t="s">
        <v>13</v>
      </c>
      <c r="E23" s="18"/>
      <c r="F23" s="76"/>
      <c r="G23" s="76"/>
      <c r="H23" s="76"/>
      <c r="I23" s="76"/>
      <c r="J23" s="76"/>
      <c r="K23" s="76"/>
      <c r="L23" s="76"/>
    </row>
    <row r="24" spans="1:12" ht="13.9" customHeight="1">
      <c r="A24" s="38">
        <v>1</v>
      </c>
      <c r="B24" s="60" t="s">
        <v>14</v>
      </c>
      <c r="C24" s="60"/>
      <c r="D24" s="60"/>
      <c r="E24" s="25"/>
      <c r="F24" s="28">
        <v>1</v>
      </c>
      <c r="G24" s="76"/>
      <c r="H24" s="76"/>
      <c r="I24" s="76"/>
      <c r="J24" s="76"/>
      <c r="K24" s="76"/>
      <c r="L24" s="76"/>
    </row>
    <row r="25" spans="1:12">
      <c r="B25" s="76"/>
      <c r="C25" s="77"/>
      <c r="D25" s="76"/>
      <c r="E25" s="76"/>
      <c r="G25" s="76"/>
      <c r="H25" s="76"/>
      <c r="I25" s="76"/>
      <c r="J25" s="76"/>
      <c r="K25" s="76"/>
      <c r="L25" s="76"/>
    </row>
    <row r="26" spans="1:12">
      <c r="B26" s="4" t="s">
        <v>4</v>
      </c>
      <c r="C26" s="3"/>
      <c r="D26" s="2"/>
      <c r="E26" s="3"/>
      <c r="F26" s="2"/>
      <c r="G26" s="2"/>
      <c r="H26" s="2"/>
      <c r="I26" s="2"/>
      <c r="J26" s="2"/>
      <c r="K26" s="2"/>
      <c r="L26" s="76"/>
    </row>
    <row r="27" spans="1:12">
      <c r="B27" s="11" t="s">
        <v>15</v>
      </c>
      <c r="C27" s="12"/>
      <c r="D27" s="13"/>
      <c r="E27" s="15" t="s">
        <v>16</v>
      </c>
      <c r="F27" s="2"/>
      <c r="G27" s="2"/>
      <c r="H27" s="2"/>
      <c r="I27" s="2"/>
      <c r="J27" s="2"/>
      <c r="K27" s="2"/>
      <c r="L27" s="76"/>
    </row>
    <row r="28" spans="1:12">
      <c r="B28" s="7" t="s">
        <v>7</v>
      </c>
      <c r="C28" s="8"/>
      <c r="D28" s="24" t="s">
        <v>17</v>
      </c>
      <c r="E28" s="29">
        <f>VLOOKUP(A24,PRODUTOS!$A$23:$I$24,6)</f>
        <v>0.3745</v>
      </c>
      <c r="F28" s="2"/>
      <c r="G28" s="2"/>
      <c r="H28" s="2"/>
      <c r="I28" s="2"/>
      <c r="J28" s="2"/>
      <c r="K28" s="2"/>
      <c r="L28" s="76"/>
    </row>
    <row r="29" spans="1:12">
      <c r="B29" s="30" t="s">
        <v>8</v>
      </c>
      <c r="C29" s="31"/>
      <c r="D29" s="37" t="s">
        <v>18</v>
      </c>
      <c r="E29" s="32">
        <f>VLOOKUP(A24,PRODUTOS!$A$23:$I$24,4)</f>
        <v>26.12</v>
      </c>
      <c r="F29" s="2"/>
      <c r="G29" s="2"/>
      <c r="H29" s="2"/>
      <c r="I29" s="2"/>
      <c r="J29" s="2"/>
      <c r="K29" s="2"/>
      <c r="L29" s="76"/>
    </row>
    <row r="30" spans="1:12" ht="13.9" customHeight="1">
      <c r="B30" s="67" t="s">
        <v>9</v>
      </c>
      <c r="C30" s="68"/>
      <c r="D30" s="71">
        <v>1</v>
      </c>
      <c r="E30" s="19" t="str">
        <f>CONCATENATE("Tarifa em ",D29)</f>
        <v>Tarifa em R$/pass.</v>
      </c>
      <c r="F30" s="2"/>
      <c r="G30" s="2"/>
      <c r="H30" s="2"/>
      <c r="I30" s="2"/>
      <c r="J30" s="2"/>
      <c r="K30" s="2"/>
      <c r="L30" s="76"/>
    </row>
    <row r="31" spans="1:12">
      <c r="B31" s="69"/>
      <c r="C31" s="70"/>
      <c r="D31" s="72"/>
      <c r="E31" s="33">
        <f>ROUND(E29+(D30*E28),2)</f>
        <v>26.49</v>
      </c>
      <c r="F31" s="34" t="s">
        <v>10</v>
      </c>
      <c r="G31" s="35"/>
      <c r="H31" s="35"/>
      <c r="I31" s="35"/>
      <c r="J31" s="35"/>
      <c r="K31" s="35"/>
      <c r="L31" s="76"/>
    </row>
    <row r="32" spans="1:12" ht="13.9" customHeight="1">
      <c r="B32" s="2"/>
      <c r="C32" s="3"/>
      <c r="D32" s="2"/>
      <c r="E32" s="36"/>
      <c r="F32" s="2"/>
      <c r="G32" s="2"/>
      <c r="H32" s="2"/>
      <c r="I32" s="2"/>
      <c r="J32" s="2"/>
      <c r="K32" s="2"/>
      <c r="L32" s="76"/>
    </row>
    <row r="33" spans="2:12">
      <c r="B33" s="73" t="s">
        <v>11</v>
      </c>
      <c r="C33" s="73"/>
      <c r="D33" s="73"/>
      <c r="E33" s="73"/>
      <c r="F33" s="35"/>
      <c r="G33" s="2"/>
      <c r="H33" s="2"/>
      <c r="I33" s="2"/>
      <c r="J33" s="2"/>
      <c r="K33" s="2"/>
      <c r="L33" s="76"/>
    </row>
    <row r="34" spans="2:12">
      <c r="B34" s="2"/>
      <c r="C34" s="3"/>
      <c r="D34" s="2"/>
      <c r="E34" s="16"/>
    </row>
    <row r="35" spans="2:12">
      <c r="B35" s="2"/>
      <c r="C35" s="3"/>
      <c r="D35" s="2"/>
      <c r="E35" s="16"/>
    </row>
    <row r="36" spans="2:12" ht="13.9" customHeight="1">
      <c r="B36" s="1" t="s">
        <v>3</v>
      </c>
      <c r="C36" s="76"/>
      <c r="D36" s="17" t="s">
        <v>13</v>
      </c>
      <c r="E36" s="18"/>
    </row>
    <row r="37" spans="2:12" ht="13.15" customHeight="1">
      <c r="B37" s="60" t="s">
        <v>19</v>
      </c>
      <c r="C37" s="60"/>
      <c r="D37" s="60"/>
      <c r="E37" s="60"/>
    </row>
    <row r="38" spans="2:12">
      <c r="B38" s="2"/>
      <c r="C38" s="3"/>
      <c r="D38" s="2"/>
      <c r="E38" s="2"/>
    </row>
    <row r="39" spans="2:12">
      <c r="B39" s="4" t="s">
        <v>4</v>
      </c>
      <c r="C39" s="3"/>
      <c r="D39" s="2"/>
      <c r="E39" s="3"/>
    </row>
    <row r="40" spans="2:12">
      <c r="B40" s="11" t="s">
        <v>5</v>
      </c>
      <c r="C40" s="12"/>
      <c r="D40" s="13"/>
      <c r="E40" s="15" t="s">
        <v>6</v>
      </c>
    </row>
    <row r="41" spans="2:12">
      <c r="B41" s="7" t="s">
        <v>20</v>
      </c>
      <c r="C41" s="8"/>
      <c r="D41" s="24" t="s">
        <v>21</v>
      </c>
      <c r="E41" s="23">
        <f>PRODUTOS!F22</f>
        <v>4.2599999999999999E-2</v>
      </c>
    </row>
    <row r="42" spans="2:12">
      <c r="B42" s="63" t="s">
        <v>9</v>
      </c>
      <c r="C42" s="64"/>
      <c r="D42" s="61">
        <v>1</v>
      </c>
      <c r="E42" s="19" t="s">
        <v>22</v>
      </c>
    </row>
    <row r="43" spans="2:12">
      <c r="B43" s="65"/>
      <c r="C43" s="66"/>
      <c r="D43" s="62"/>
      <c r="E43" s="20">
        <f>ROUND(D42*$E$41,2)</f>
        <v>0.04</v>
      </c>
      <c r="F43" s="34" t="s">
        <v>10</v>
      </c>
    </row>
    <row r="44" spans="2:12">
      <c r="B44" s="2"/>
      <c r="C44" s="3"/>
      <c r="D44" s="2"/>
      <c r="E44" s="16"/>
    </row>
    <row r="45" spans="2:12">
      <c r="B45" s="73" t="s">
        <v>11</v>
      </c>
      <c r="C45" s="73"/>
      <c r="D45" s="73"/>
      <c r="E45" s="73"/>
    </row>
    <row r="46" spans="2:12">
      <c r="B46" s="2"/>
      <c r="C46" s="3"/>
      <c r="D46" s="2"/>
      <c r="E46" s="16"/>
    </row>
    <row r="47" spans="2:12">
      <c r="B47" s="74" t="s">
        <v>23</v>
      </c>
      <c r="C47" s="74"/>
      <c r="D47" s="74"/>
      <c r="E47" s="74"/>
      <c r="F47" s="74"/>
    </row>
    <row r="48" spans="2:12">
      <c r="B48" s="2"/>
      <c r="C48" s="3"/>
      <c r="D48" s="2"/>
      <c r="E48" s="16"/>
    </row>
    <row r="49" spans="2:5">
      <c r="B49" s="2"/>
      <c r="C49" s="3"/>
      <c r="D49" s="2"/>
      <c r="E49" s="16"/>
    </row>
    <row r="50" spans="2:5">
      <c r="B50" s="2"/>
      <c r="C50" s="3"/>
      <c r="D50" s="2"/>
      <c r="E50" s="16"/>
    </row>
    <row r="51" spans="2:5">
      <c r="B51" s="2"/>
      <c r="C51" s="3"/>
      <c r="D51" s="2"/>
      <c r="E51" s="16"/>
    </row>
    <row r="52" spans="2:5">
      <c r="B52" s="2"/>
      <c r="C52" s="3"/>
      <c r="D52" s="2"/>
      <c r="E52" s="16"/>
    </row>
    <row r="53" spans="2:5">
      <c r="B53" s="2"/>
      <c r="C53" s="3"/>
      <c r="D53" s="2"/>
      <c r="E53" s="16"/>
    </row>
    <row r="54" spans="2:5">
      <c r="B54" s="2"/>
      <c r="C54" s="3"/>
      <c r="D54" s="2"/>
      <c r="E54" s="16"/>
    </row>
    <row r="55" spans="2:5">
      <c r="B55" s="2"/>
      <c r="C55" s="3"/>
      <c r="D55" s="2"/>
      <c r="E55" s="16"/>
    </row>
    <row r="56" spans="2:5">
      <c r="B56" s="2"/>
      <c r="C56" s="3"/>
      <c r="D56" s="2"/>
      <c r="E56" s="16"/>
    </row>
    <row r="57" spans="2:5">
      <c r="B57" s="2"/>
      <c r="C57" s="3"/>
      <c r="D57" s="2"/>
      <c r="E57" s="16"/>
    </row>
    <row r="58" spans="2:5">
      <c r="B58" s="2"/>
      <c r="C58" s="3"/>
      <c r="D58" s="2"/>
      <c r="E58" s="16"/>
    </row>
    <row r="59" spans="2:5">
      <c r="B59" s="2"/>
      <c r="C59" s="3"/>
      <c r="D59" s="2"/>
      <c r="E59" s="16"/>
    </row>
    <row r="60" spans="2:5">
      <c r="B60" s="2"/>
      <c r="C60" s="3"/>
      <c r="D60" s="2"/>
      <c r="E60" s="16"/>
    </row>
    <row r="61" spans="2:5">
      <c r="B61" s="2"/>
      <c r="C61" s="3"/>
      <c r="D61" s="2"/>
      <c r="E61" s="16"/>
    </row>
    <row r="62" spans="2:5">
      <c r="B62" s="2"/>
      <c r="C62" s="3"/>
      <c r="D62" s="2"/>
      <c r="E62" s="16"/>
    </row>
    <row r="63" spans="2:5">
      <c r="B63" s="2"/>
      <c r="C63" s="3"/>
      <c r="D63" s="2"/>
      <c r="E63" s="16"/>
    </row>
    <row r="64" spans="2:5">
      <c r="B64" s="2"/>
      <c r="C64" s="3"/>
      <c r="D64" s="2"/>
      <c r="E64" s="16"/>
    </row>
    <row r="65" spans="2:5">
      <c r="B65" s="2"/>
      <c r="C65" s="3"/>
      <c r="D65" s="2"/>
      <c r="E65" s="16"/>
    </row>
    <row r="66" spans="2:5">
      <c r="B66" s="2"/>
      <c r="C66" s="3"/>
      <c r="D66" s="2"/>
      <c r="E66" s="16"/>
    </row>
    <row r="67" spans="2:5">
      <c r="B67" s="2"/>
      <c r="C67" s="3"/>
      <c r="D67" s="2"/>
      <c r="E67" s="16"/>
    </row>
    <row r="68" spans="2:5">
      <c r="B68" s="2"/>
      <c r="C68" s="3"/>
      <c r="D68" s="2"/>
      <c r="E68" s="16"/>
    </row>
    <row r="69" spans="2:5">
      <c r="B69" s="2"/>
      <c r="C69" s="3"/>
      <c r="D69" s="2"/>
      <c r="E69" s="16"/>
    </row>
    <row r="70" spans="2:5">
      <c r="B70" s="2"/>
      <c r="C70" s="3"/>
      <c r="D70" s="2"/>
      <c r="E70" s="16"/>
    </row>
    <row r="71" spans="2:5">
      <c r="B71" s="2"/>
      <c r="C71" s="3"/>
      <c r="D71" s="2"/>
      <c r="E71" s="16"/>
    </row>
    <row r="72" spans="2:5">
      <c r="B72" s="2"/>
      <c r="C72" s="3"/>
      <c r="D72" s="2"/>
      <c r="E72" s="16"/>
    </row>
    <row r="73" spans="2:5">
      <c r="B73" s="2"/>
      <c r="C73" s="3"/>
      <c r="D73" s="2"/>
      <c r="E73" s="16"/>
    </row>
    <row r="74" spans="2:5">
      <c r="B74" s="2"/>
      <c r="C74" s="3"/>
      <c r="D74" s="2"/>
      <c r="E74" s="16"/>
    </row>
    <row r="75" spans="2:5">
      <c r="B75" s="2"/>
      <c r="C75" s="3"/>
      <c r="D75" s="2"/>
      <c r="E75" s="16"/>
    </row>
    <row r="76" spans="2:5">
      <c r="B76" s="2"/>
      <c r="C76" s="3"/>
      <c r="D76" s="2"/>
      <c r="E76" s="16"/>
    </row>
    <row r="77" spans="2:5">
      <c r="B77" s="2"/>
      <c r="C77" s="3"/>
      <c r="D77" s="2"/>
      <c r="E77" s="16"/>
    </row>
    <row r="78" spans="2:5">
      <c r="B78" s="2"/>
      <c r="C78" s="3"/>
      <c r="D78" s="2"/>
      <c r="E78" s="16"/>
    </row>
    <row r="79" spans="2:5">
      <c r="B79" s="2"/>
      <c r="C79" s="3"/>
      <c r="D79" s="2"/>
      <c r="E79" s="16"/>
    </row>
    <row r="80" spans="2:5">
      <c r="B80" s="2"/>
      <c r="C80" s="3"/>
      <c r="D80" s="2"/>
      <c r="E80" s="16"/>
    </row>
    <row r="81" spans="2:5">
      <c r="B81" s="2"/>
      <c r="C81" s="3"/>
      <c r="D81" s="2"/>
      <c r="E81" s="16"/>
    </row>
    <row r="82" spans="2:5">
      <c r="B82" s="2"/>
      <c r="C82" s="3"/>
      <c r="D82" s="2"/>
      <c r="E82" s="16"/>
    </row>
    <row r="83" spans="2:5">
      <c r="B83" s="2"/>
      <c r="C83" s="3"/>
      <c r="D83" s="2"/>
      <c r="E83" s="16"/>
    </row>
    <row r="84" spans="2:5">
      <c r="B84" s="2"/>
      <c r="C84" s="3"/>
      <c r="D84" s="2"/>
      <c r="E84" s="16"/>
    </row>
    <row r="85" spans="2:5">
      <c r="B85" s="2"/>
      <c r="C85" s="3"/>
      <c r="D85" s="2"/>
      <c r="E85" s="16"/>
    </row>
    <row r="86" spans="2:5">
      <c r="B86" s="2"/>
      <c r="C86" s="3"/>
      <c r="D86" s="2"/>
      <c r="E86" s="16"/>
    </row>
    <row r="87" spans="2:5">
      <c r="B87" s="2"/>
      <c r="C87" s="3"/>
      <c r="D87" s="2"/>
      <c r="E87" s="16"/>
    </row>
    <row r="88" spans="2:5">
      <c r="B88" s="2"/>
      <c r="C88" s="3"/>
      <c r="D88" s="2"/>
      <c r="E88" s="16"/>
    </row>
    <row r="89" spans="2:5">
      <c r="B89" s="2"/>
      <c r="C89" s="3"/>
      <c r="D89" s="2"/>
      <c r="E89" s="16"/>
    </row>
    <row r="90" spans="2:5">
      <c r="B90" s="2"/>
      <c r="C90" s="3"/>
      <c r="D90" s="2"/>
      <c r="E90" s="16"/>
    </row>
    <row r="91" spans="2:5">
      <c r="B91" s="2"/>
      <c r="C91" s="3"/>
      <c r="D91" s="2"/>
      <c r="E91" s="16"/>
    </row>
    <row r="92" spans="2:5">
      <c r="B92" s="2"/>
      <c r="C92" s="3"/>
      <c r="D92" s="2"/>
      <c r="E92" s="16"/>
    </row>
    <row r="93" spans="2:5">
      <c r="B93" s="2"/>
      <c r="C93" s="3"/>
      <c r="D93" s="2"/>
      <c r="E93" s="16"/>
    </row>
    <row r="94" spans="2:5">
      <c r="B94" s="2"/>
      <c r="C94" s="3"/>
      <c r="D94" s="2"/>
      <c r="E94" s="16"/>
    </row>
    <row r="95" spans="2:5">
      <c r="B95" s="2"/>
      <c r="C95" s="3"/>
      <c r="D95" s="2"/>
      <c r="E95" s="16"/>
    </row>
    <row r="96" spans="2:5">
      <c r="B96" s="2"/>
      <c r="C96" s="3"/>
      <c r="D96" s="2"/>
      <c r="E96" s="16"/>
    </row>
    <row r="97" spans="2:5">
      <c r="B97" s="2"/>
      <c r="C97" s="3"/>
      <c r="D97" s="2"/>
      <c r="E97" s="16"/>
    </row>
    <row r="98" spans="2:5">
      <c r="B98" s="2"/>
      <c r="C98" s="3"/>
      <c r="D98" s="2"/>
      <c r="E98" s="16"/>
    </row>
    <row r="99" spans="2:5">
      <c r="B99" s="2"/>
      <c r="C99" s="3"/>
      <c r="D99" s="2"/>
      <c r="E99" s="16"/>
    </row>
    <row r="100" spans="2:5">
      <c r="B100" s="2"/>
      <c r="C100" s="3"/>
      <c r="D100" s="2"/>
      <c r="E100" s="16"/>
    </row>
    <row r="101" spans="2:5">
      <c r="B101" s="2"/>
      <c r="C101" s="3"/>
      <c r="D101" s="2"/>
      <c r="E101" s="16"/>
    </row>
    <row r="102" spans="2:5">
      <c r="B102" s="2"/>
      <c r="C102" s="3"/>
      <c r="D102" s="2"/>
      <c r="E102" s="16"/>
    </row>
    <row r="103" spans="2:5">
      <c r="B103" s="2"/>
      <c r="C103" s="3"/>
      <c r="D103" s="2"/>
      <c r="E103" s="16"/>
    </row>
    <row r="104" spans="2:5">
      <c r="B104" s="2"/>
      <c r="C104" s="3"/>
      <c r="D104" s="2"/>
      <c r="E104" s="16"/>
    </row>
    <row r="105" spans="2:5">
      <c r="B105" s="2"/>
      <c r="C105" s="3"/>
      <c r="D105" s="2"/>
      <c r="E105" s="16"/>
    </row>
    <row r="106" spans="2:5">
      <c r="B106" s="2"/>
      <c r="C106" s="3"/>
      <c r="D106" s="2"/>
      <c r="E106" s="16"/>
    </row>
    <row r="107" spans="2:5">
      <c r="B107" s="2"/>
      <c r="C107" s="3"/>
      <c r="D107" s="2"/>
      <c r="E107" s="16"/>
    </row>
    <row r="108" spans="2:5">
      <c r="B108" s="2"/>
      <c r="C108" s="3"/>
      <c r="D108" s="2"/>
      <c r="E108" s="16"/>
    </row>
    <row r="109" spans="2:5">
      <c r="B109" s="2"/>
      <c r="C109" s="3"/>
      <c r="D109" s="2"/>
      <c r="E109" s="16"/>
    </row>
    <row r="110" spans="2:5">
      <c r="B110" s="2"/>
      <c r="C110" s="3"/>
      <c r="D110" s="2"/>
      <c r="E110" s="16"/>
    </row>
    <row r="111" spans="2:5">
      <c r="B111" s="2"/>
      <c r="C111" s="3"/>
      <c r="D111" s="2"/>
      <c r="E111" s="16"/>
    </row>
    <row r="112" spans="2:5">
      <c r="B112" s="2"/>
      <c r="C112" s="3"/>
      <c r="D112" s="2"/>
      <c r="E112" s="16"/>
    </row>
    <row r="113" spans="2:5">
      <c r="B113" s="2"/>
      <c r="C113" s="3"/>
      <c r="D113" s="2"/>
      <c r="E113" s="16"/>
    </row>
    <row r="114" spans="2:5">
      <c r="B114" s="2"/>
      <c r="C114" s="3"/>
      <c r="D114" s="2"/>
      <c r="E114" s="16"/>
    </row>
    <row r="115" spans="2:5">
      <c r="B115" s="2"/>
      <c r="C115" s="3"/>
      <c r="D115" s="2"/>
      <c r="E115" s="16"/>
    </row>
    <row r="116" spans="2:5">
      <c r="B116" s="2"/>
      <c r="C116" s="3"/>
      <c r="D116" s="2"/>
      <c r="E116" s="16"/>
    </row>
    <row r="117" spans="2:5">
      <c r="B117" s="2"/>
      <c r="C117" s="3"/>
      <c r="D117" s="2"/>
      <c r="E117" s="16"/>
    </row>
    <row r="118" spans="2:5">
      <c r="B118" s="2"/>
      <c r="C118" s="3"/>
      <c r="D118" s="2"/>
      <c r="E118" s="16"/>
    </row>
    <row r="119" spans="2:5">
      <c r="B119" s="2"/>
      <c r="C119" s="3"/>
      <c r="D119" s="2"/>
      <c r="E119" s="16"/>
    </row>
    <row r="120" spans="2:5">
      <c r="B120" s="2"/>
      <c r="C120" s="3"/>
      <c r="D120" s="2"/>
      <c r="E120" s="16"/>
    </row>
    <row r="121" spans="2:5">
      <c r="B121" s="2"/>
      <c r="C121" s="3"/>
      <c r="D121" s="2"/>
      <c r="E121" s="16"/>
    </row>
    <row r="122" spans="2:5">
      <c r="B122" s="2"/>
      <c r="C122" s="3"/>
      <c r="D122" s="2"/>
      <c r="E122" s="16"/>
    </row>
    <row r="123" spans="2:5">
      <c r="B123" s="2"/>
      <c r="C123" s="3"/>
      <c r="D123" s="2"/>
      <c r="E123" s="16"/>
    </row>
    <row r="124" spans="2:5">
      <c r="B124" s="2"/>
      <c r="C124" s="3"/>
      <c r="D124" s="2"/>
      <c r="E124" s="16"/>
    </row>
    <row r="125" spans="2:5">
      <c r="B125" s="2"/>
      <c r="C125" s="3"/>
      <c r="D125" s="2"/>
      <c r="E125" s="16"/>
    </row>
    <row r="126" spans="2:5">
      <c r="B126" s="2"/>
      <c r="C126" s="3"/>
      <c r="D126" s="2"/>
      <c r="E126" s="16"/>
    </row>
    <row r="127" spans="2:5">
      <c r="B127" s="2"/>
      <c r="C127" s="3"/>
      <c r="D127" s="2"/>
      <c r="E127" s="16"/>
    </row>
    <row r="128" spans="2:5">
      <c r="B128" s="2"/>
      <c r="C128" s="3"/>
      <c r="D128" s="2"/>
      <c r="E128" s="16"/>
    </row>
    <row r="129" spans="2:5">
      <c r="B129" s="2"/>
      <c r="C129" s="3"/>
      <c r="D129" s="2"/>
      <c r="E129" s="16"/>
    </row>
    <row r="130" spans="2:5">
      <c r="B130" s="2"/>
      <c r="C130" s="3"/>
      <c r="D130" s="2"/>
      <c r="E130" s="16"/>
    </row>
    <row r="131" spans="2:5">
      <c r="B131" s="2"/>
      <c r="C131" s="3"/>
      <c r="D131" s="2"/>
      <c r="E131" s="16"/>
    </row>
    <row r="132" spans="2:5">
      <c r="B132" s="2"/>
      <c r="C132" s="3"/>
      <c r="D132" s="2"/>
      <c r="E132" s="16"/>
    </row>
    <row r="133" spans="2:5">
      <c r="B133" s="2"/>
      <c r="C133" s="3"/>
      <c r="D133" s="2"/>
      <c r="E133" s="16"/>
    </row>
    <row r="134" spans="2:5">
      <c r="B134" s="2"/>
      <c r="C134" s="3"/>
      <c r="D134" s="2"/>
      <c r="E134" s="16"/>
    </row>
    <row r="135" spans="2:5">
      <c r="B135" s="2"/>
      <c r="C135" s="3"/>
      <c r="D135" s="2"/>
      <c r="E135" s="16"/>
    </row>
    <row r="136" spans="2:5">
      <c r="B136" s="2"/>
      <c r="C136" s="3"/>
      <c r="D136" s="2"/>
      <c r="E136" s="16"/>
    </row>
    <row r="137" spans="2:5">
      <c r="B137" s="2"/>
      <c r="C137" s="3"/>
      <c r="D137" s="2"/>
      <c r="E137" s="16"/>
    </row>
    <row r="138" spans="2:5">
      <c r="B138" s="2"/>
      <c r="C138" s="3"/>
      <c r="D138" s="2"/>
      <c r="E138" s="16"/>
    </row>
    <row r="139" spans="2:5">
      <c r="B139" s="2"/>
      <c r="C139" s="3"/>
      <c r="D139" s="2"/>
      <c r="E139" s="16"/>
    </row>
    <row r="140" spans="2:5">
      <c r="B140" s="2"/>
      <c r="C140" s="3"/>
      <c r="D140" s="2"/>
      <c r="E140" s="16"/>
    </row>
    <row r="141" spans="2:5">
      <c r="B141" s="2"/>
      <c r="C141" s="3"/>
      <c r="D141" s="2"/>
      <c r="E141" s="16"/>
    </row>
    <row r="142" spans="2:5">
      <c r="B142" s="2"/>
      <c r="C142" s="3"/>
      <c r="D142" s="2"/>
      <c r="E142" s="16"/>
    </row>
    <row r="143" spans="2:5">
      <c r="B143" s="2"/>
      <c r="C143" s="3"/>
      <c r="D143" s="2"/>
      <c r="E143" s="16"/>
    </row>
    <row r="144" spans="2:5">
      <c r="B144" s="2"/>
      <c r="C144" s="3"/>
      <c r="D144" s="2"/>
      <c r="E144" s="16"/>
    </row>
    <row r="145" spans="2:5">
      <c r="B145" s="2"/>
      <c r="C145" s="3"/>
      <c r="D145" s="2"/>
      <c r="E145" s="16"/>
    </row>
    <row r="146" spans="2:5">
      <c r="B146" s="2"/>
      <c r="C146" s="3"/>
      <c r="D146" s="2"/>
      <c r="E146" s="16"/>
    </row>
    <row r="147" spans="2:5">
      <c r="B147" s="2"/>
      <c r="C147" s="3"/>
      <c r="D147" s="2"/>
      <c r="E147" s="16"/>
    </row>
    <row r="148" spans="2:5">
      <c r="B148" s="2"/>
      <c r="C148" s="3"/>
      <c r="D148" s="2"/>
      <c r="E148" s="16"/>
    </row>
    <row r="149" spans="2:5">
      <c r="B149" s="2"/>
      <c r="C149" s="3"/>
      <c r="D149" s="2"/>
      <c r="E149" s="16"/>
    </row>
    <row r="150" spans="2:5">
      <c r="B150" s="2"/>
      <c r="C150" s="3"/>
      <c r="D150" s="2"/>
      <c r="E150" s="16"/>
    </row>
    <row r="151" spans="2:5">
      <c r="B151" s="2"/>
      <c r="C151" s="3"/>
      <c r="D151" s="2"/>
      <c r="E151" s="16"/>
    </row>
  </sheetData>
  <mergeCells count="14">
    <mergeCell ref="B47:F47"/>
    <mergeCell ref="B19:E20"/>
    <mergeCell ref="B17:E17"/>
    <mergeCell ref="D42:D43"/>
    <mergeCell ref="B42:C43"/>
    <mergeCell ref="B45:E45"/>
    <mergeCell ref="B8:E8"/>
    <mergeCell ref="B37:E37"/>
    <mergeCell ref="D14:D15"/>
    <mergeCell ref="B14:C15"/>
    <mergeCell ref="B24:D24"/>
    <mergeCell ref="B30:C31"/>
    <mergeCell ref="D30:D31"/>
    <mergeCell ref="B33:E33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4</xdr:col>
                    <xdr:colOff>1485900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opLeftCell="C1" workbookViewId="0">
      <selection activeCell="C1" sqref="A1:XFD1048576"/>
    </sheetView>
  </sheetViews>
  <sheetFormatPr defaultRowHeight="12.75"/>
  <cols>
    <col min="1" max="1" width="7.7109375" style="51" bestFit="1" customWidth="1"/>
    <col min="2" max="2" width="19.28515625" style="51" customWidth="1"/>
    <col min="3" max="3" width="45.28515625" style="54" customWidth="1"/>
    <col min="4" max="4" width="10.7109375" style="56" customWidth="1"/>
    <col min="5" max="5" width="14.5703125" style="45" customWidth="1"/>
    <col min="6" max="6" width="10" style="58" customWidth="1"/>
    <col min="7" max="7" width="18.140625" style="51" bestFit="1" customWidth="1"/>
    <col min="8" max="8" width="10.140625" style="51" bestFit="1" customWidth="1"/>
    <col min="9" max="9" width="20.42578125" style="51" bestFit="1" customWidth="1"/>
    <col min="10" max="16384" width="9.140625" style="51"/>
  </cols>
  <sheetData>
    <row r="1" spans="1:9" s="43" customFormat="1">
      <c r="A1" s="39" t="s">
        <v>24</v>
      </c>
      <c r="B1" s="39" t="s">
        <v>25</v>
      </c>
      <c r="C1" s="40" t="s">
        <v>26</v>
      </c>
      <c r="D1" s="41" t="s">
        <v>27</v>
      </c>
      <c r="E1" s="39" t="s">
        <v>28</v>
      </c>
      <c r="F1" s="42" t="s">
        <v>29</v>
      </c>
      <c r="G1" s="39" t="s">
        <v>30</v>
      </c>
      <c r="H1" s="39" t="s">
        <v>31</v>
      </c>
      <c r="I1" s="39" t="s">
        <v>32</v>
      </c>
    </row>
    <row r="2" spans="1:9">
      <c r="A2" s="44">
        <v>1</v>
      </c>
      <c r="B2" s="53" t="s">
        <v>13</v>
      </c>
      <c r="C2" s="53" t="s">
        <v>33</v>
      </c>
      <c r="D2" s="46">
        <v>28.86</v>
      </c>
      <c r="E2" s="47" t="s">
        <v>34</v>
      </c>
      <c r="F2" s="78">
        <v>0.1123</v>
      </c>
      <c r="G2" s="48" t="s">
        <v>21</v>
      </c>
      <c r="H2" s="49">
        <v>44916</v>
      </c>
      <c r="I2" s="50" t="s">
        <v>35</v>
      </c>
    </row>
    <row r="3" spans="1:9">
      <c r="A3" s="44">
        <v>2</v>
      </c>
      <c r="B3" s="53" t="s">
        <v>13</v>
      </c>
      <c r="C3" s="53" t="s">
        <v>36</v>
      </c>
      <c r="D3" s="79">
        <v>18.649999999999999</v>
      </c>
      <c r="E3" s="47" t="s">
        <v>34</v>
      </c>
      <c r="F3" s="52">
        <v>0.15409999999999999</v>
      </c>
      <c r="G3" s="48" t="s">
        <v>21</v>
      </c>
      <c r="H3" s="49">
        <v>44916</v>
      </c>
      <c r="I3" s="50" t="s">
        <v>35</v>
      </c>
    </row>
    <row r="4" spans="1:9">
      <c r="A4" s="44">
        <v>3</v>
      </c>
      <c r="B4" s="53" t="s">
        <v>13</v>
      </c>
      <c r="C4" s="53" t="s">
        <v>37</v>
      </c>
      <c r="D4" s="46">
        <v>28.86</v>
      </c>
      <c r="E4" s="47" t="s">
        <v>34</v>
      </c>
      <c r="F4" s="52">
        <v>3.44E-2</v>
      </c>
      <c r="G4" s="48" t="s">
        <v>21</v>
      </c>
      <c r="H4" s="49">
        <v>44916</v>
      </c>
      <c r="I4" s="50" t="s">
        <v>35</v>
      </c>
    </row>
    <row r="5" spans="1:9">
      <c r="A5" s="44">
        <v>4</v>
      </c>
      <c r="B5" s="53" t="s">
        <v>13</v>
      </c>
      <c r="C5" s="53" t="s">
        <v>38</v>
      </c>
      <c r="D5" s="46">
        <v>28.86</v>
      </c>
      <c r="E5" s="47" t="s">
        <v>34</v>
      </c>
      <c r="F5" s="78">
        <v>5.11E-2</v>
      </c>
      <c r="G5" s="48" t="s">
        <v>21</v>
      </c>
      <c r="H5" s="49">
        <v>44916</v>
      </c>
      <c r="I5" s="50" t="s">
        <v>35</v>
      </c>
    </row>
    <row r="6" spans="1:9">
      <c r="A6" s="44">
        <v>5</v>
      </c>
      <c r="B6" s="53" t="s">
        <v>13</v>
      </c>
      <c r="C6" s="53" t="s">
        <v>39</v>
      </c>
      <c r="D6" s="79">
        <v>18.649999999999999</v>
      </c>
      <c r="E6" s="47" t="s">
        <v>34</v>
      </c>
      <c r="F6" s="78">
        <v>0.11849999999999999</v>
      </c>
      <c r="G6" s="48" t="s">
        <v>21</v>
      </c>
      <c r="H6" s="49">
        <v>44916</v>
      </c>
      <c r="I6" s="50" t="s">
        <v>35</v>
      </c>
    </row>
    <row r="7" spans="1:9">
      <c r="A7" s="44">
        <v>6</v>
      </c>
      <c r="B7" s="53" t="s">
        <v>13</v>
      </c>
      <c r="C7" s="53" t="s">
        <v>40</v>
      </c>
      <c r="D7" s="46">
        <v>28.86</v>
      </c>
      <c r="E7" s="47" t="s">
        <v>34</v>
      </c>
      <c r="F7" s="78">
        <v>0.1084</v>
      </c>
      <c r="G7" s="48" t="s">
        <v>21</v>
      </c>
      <c r="H7" s="49">
        <v>44916</v>
      </c>
      <c r="I7" s="50" t="s">
        <v>35</v>
      </c>
    </row>
    <row r="8" spans="1:9">
      <c r="A8" s="44">
        <v>7</v>
      </c>
      <c r="B8" s="53" t="s">
        <v>13</v>
      </c>
      <c r="C8" s="53" t="s">
        <v>41</v>
      </c>
      <c r="D8" s="79">
        <v>514.28</v>
      </c>
      <c r="E8" s="47" t="s">
        <v>42</v>
      </c>
      <c r="F8" s="78">
        <v>2.1747000000000001</v>
      </c>
      <c r="G8" s="47" t="s">
        <v>43</v>
      </c>
      <c r="H8" s="49">
        <v>44916</v>
      </c>
      <c r="I8" s="50" t="s">
        <v>35</v>
      </c>
    </row>
    <row r="9" spans="1:9">
      <c r="A9" s="44">
        <v>8</v>
      </c>
      <c r="B9" s="53" t="s">
        <v>13</v>
      </c>
      <c r="C9" s="53" t="s">
        <v>44</v>
      </c>
      <c r="D9" s="79">
        <v>987.85</v>
      </c>
      <c r="E9" s="47" t="s">
        <v>42</v>
      </c>
      <c r="F9" s="78">
        <v>3.5323000000000002</v>
      </c>
      <c r="G9" s="47" t="s">
        <v>43</v>
      </c>
      <c r="H9" s="49">
        <v>44916</v>
      </c>
      <c r="I9" s="50" t="s">
        <v>35</v>
      </c>
    </row>
    <row r="10" spans="1:9">
      <c r="A10" s="44">
        <v>9</v>
      </c>
      <c r="B10" s="53" t="s">
        <v>13</v>
      </c>
      <c r="C10" s="53" t="s">
        <v>45</v>
      </c>
      <c r="D10" s="79">
        <v>370.2</v>
      </c>
      <c r="E10" s="47" t="s">
        <v>42</v>
      </c>
      <c r="F10" s="78">
        <v>2.1141999999999999</v>
      </c>
      <c r="G10" s="47" t="s">
        <v>43</v>
      </c>
      <c r="H10" s="49">
        <v>44916</v>
      </c>
      <c r="I10" s="50" t="s">
        <v>35</v>
      </c>
    </row>
    <row r="11" spans="1:9">
      <c r="A11" s="44">
        <v>10</v>
      </c>
      <c r="B11" s="53" t="s">
        <v>13</v>
      </c>
      <c r="C11" s="53" t="s">
        <v>46</v>
      </c>
      <c r="D11" s="79">
        <v>482.44</v>
      </c>
      <c r="E11" s="47" t="s">
        <v>42</v>
      </c>
      <c r="F11" s="78">
        <v>2.6964000000000001</v>
      </c>
      <c r="G11" s="47" t="s">
        <v>43</v>
      </c>
      <c r="H11" s="49">
        <v>44916</v>
      </c>
      <c r="I11" s="50" t="s">
        <v>35</v>
      </c>
    </row>
    <row r="12" spans="1:9">
      <c r="A12" s="44">
        <v>11</v>
      </c>
      <c r="B12" s="53" t="s">
        <v>13</v>
      </c>
      <c r="C12" s="53" t="s">
        <v>47</v>
      </c>
      <c r="D12" s="79">
        <v>28.86</v>
      </c>
      <c r="E12" s="47" t="s">
        <v>34</v>
      </c>
      <c r="F12" s="78">
        <v>0.10630000000000001</v>
      </c>
      <c r="G12" s="48" t="s">
        <v>21</v>
      </c>
      <c r="H12" s="49">
        <v>44916</v>
      </c>
      <c r="I12" s="50" t="s">
        <v>35</v>
      </c>
    </row>
    <row r="13" spans="1:9">
      <c r="A13" s="44">
        <v>12</v>
      </c>
      <c r="B13" s="53" t="s">
        <v>13</v>
      </c>
      <c r="C13" s="53" t="s">
        <v>48</v>
      </c>
      <c r="D13" s="79">
        <v>28.86</v>
      </c>
      <c r="E13" s="47" t="s">
        <v>34</v>
      </c>
      <c r="F13" s="78">
        <v>0.16550000000000001</v>
      </c>
      <c r="G13" s="48" t="s">
        <v>21</v>
      </c>
      <c r="H13" s="49">
        <v>44916</v>
      </c>
      <c r="I13" s="50" t="s">
        <v>35</v>
      </c>
    </row>
    <row r="14" spans="1:9">
      <c r="A14" s="44">
        <v>13</v>
      </c>
      <c r="B14" s="53" t="s">
        <v>13</v>
      </c>
      <c r="C14" s="53" t="s">
        <v>49</v>
      </c>
      <c r="D14" s="79">
        <v>28.86</v>
      </c>
      <c r="E14" s="47" t="s">
        <v>34</v>
      </c>
      <c r="F14" s="78">
        <v>8.1699999999999995E-2</v>
      </c>
      <c r="G14" s="48" t="s">
        <v>21</v>
      </c>
      <c r="H14" s="49">
        <v>44916</v>
      </c>
      <c r="I14" s="50" t="s">
        <v>35</v>
      </c>
    </row>
    <row r="15" spans="1:9">
      <c r="A15" s="44">
        <v>14</v>
      </c>
      <c r="B15" s="53" t="s">
        <v>13</v>
      </c>
      <c r="C15" s="53" t="s">
        <v>50</v>
      </c>
      <c r="D15" s="79">
        <v>28.86</v>
      </c>
      <c r="E15" s="47" t="s">
        <v>34</v>
      </c>
      <c r="F15" s="78">
        <v>7.0099999999999996E-2</v>
      </c>
      <c r="G15" s="48" t="s">
        <v>21</v>
      </c>
      <c r="H15" s="49">
        <v>44916</v>
      </c>
      <c r="I15" s="50" t="s">
        <v>35</v>
      </c>
    </row>
    <row r="16" spans="1:9">
      <c r="A16" s="44">
        <v>15</v>
      </c>
      <c r="B16" s="53" t="s">
        <v>13</v>
      </c>
      <c r="C16" s="53" t="s">
        <v>51</v>
      </c>
      <c r="D16" s="79">
        <v>18.649999999999999</v>
      </c>
      <c r="E16" s="47" t="s">
        <v>34</v>
      </c>
      <c r="F16" s="78">
        <v>9.1399999999999995E-2</v>
      </c>
      <c r="G16" s="48" t="s">
        <v>21</v>
      </c>
      <c r="H16" s="49">
        <v>44916</v>
      </c>
      <c r="I16" s="50" t="s">
        <v>35</v>
      </c>
    </row>
    <row r="17" spans="1:9">
      <c r="A17" s="44">
        <v>16</v>
      </c>
      <c r="B17" s="53" t="s">
        <v>13</v>
      </c>
      <c r="C17" s="53" t="s">
        <v>52</v>
      </c>
      <c r="D17" s="79">
        <v>865.82</v>
      </c>
      <c r="E17" s="47" t="s">
        <v>53</v>
      </c>
      <c r="F17" s="78">
        <v>0.21179999999999999</v>
      </c>
      <c r="G17" s="48" t="s">
        <v>54</v>
      </c>
      <c r="H17" s="49">
        <v>44916</v>
      </c>
      <c r="I17" s="50" t="s">
        <v>35</v>
      </c>
    </row>
    <row r="18" spans="1:9">
      <c r="A18" s="44">
        <v>17</v>
      </c>
      <c r="B18" s="53" t="s">
        <v>13</v>
      </c>
      <c r="C18" s="53" t="s">
        <v>55</v>
      </c>
      <c r="D18" s="79">
        <v>16.03</v>
      </c>
      <c r="E18" s="47" t="s">
        <v>34</v>
      </c>
      <c r="F18" s="78">
        <v>8.3099999999999993E-2</v>
      </c>
      <c r="G18" s="48" t="s">
        <v>21</v>
      </c>
      <c r="H18" s="49">
        <v>44916</v>
      </c>
      <c r="I18" s="50" t="s">
        <v>35</v>
      </c>
    </row>
    <row r="19" spans="1:9">
      <c r="A19" s="44">
        <v>18</v>
      </c>
      <c r="B19" s="53" t="s">
        <v>13</v>
      </c>
      <c r="C19" s="53" t="s">
        <v>56</v>
      </c>
      <c r="D19" s="79">
        <v>28.86</v>
      </c>
      <c r="E19" s="47" t="s">
        <v>34</v>
      </c>
      <c r="F19" s="78">
        <v>6.5100000000000005E-2</v>
      </c>
      <c r="G19" s="48" t="s">
        <v>21</v>
      </c>
      <c r="H19" s="49">
        <v>44916</v>
      </c>
      <c r="I19" s="50" t="s">
        <v>35</v>
      </c>
    </row>
    <row r="20" spans="1:9">
      <c r="A20" s="44">
        <v>19</v>
      </c>
      <c r="B20" s="53" t="s">
        <v>13</v>
      </c>
      <c r="C20" s="53" t="s">
        <v>57</v>
      </c>
      <c r="D20" s="79">
        <v>28.86</v>
      </c>
      <c r="E20" s="47" t="s">
        <v>34</v>
      </c>
      <c r="F20" s="78">
        <v>7.0599999999999996E-2</v>
      </c>
      <c r="G20" s="48" t="s">
        <v>21</v>
      </c>
      <c r="H20" s="49">
        <v>44916</v>
      </c>
      <c r="I20" s="50" t="s">
        <v>35</v>
      </c>
    </row>
    <row r="21" spans="1:9">
      <c r="A21" s="44">
        <v>20</v>
      </c>
      <c r="B21" s="53" t="s">
        <v>13</v>
      </c>
      <c r="C21" s="53" t="s">
        <v>58</v>
      </c>
      <c r="D21" s="79">
        <v>28.86</v>
      </c>
      <c r="E21" s="47" t="s">
        <v>34</v>
      </c>
      <c r="F21" s="78">
        <v>7.4999999999999997E-2</v>
      </c>
      <c r="G21" s="48" t="s">
        <v>21</v>
      </c>
      <c r="H21" s="49">
        <v>44916</v>
      </c>
      <c r="I21" s="50" t="s">
        <v>35</v>
      </c>
    </row>
    <row r="22" spans="1:9">
      <c r="B22" s="53" t="s">
        <v>13</v>
      </c>
      <c r="C22" s="80" t="s">
        <v>59</v>
      </c>
      <c r="D22" s="81"/>
      <c r="E22" s="53"/>
      <c r="F22" s="78">
        <v>4.2599999999999999E-2</v>
      </c>
      <c r="G22" s="50" t="s">
        <v>21</v>
      </c>
      <c r="H22" s="49">
        <v>44916</v>
      </c>
      <c r="I22" s="50" t="s">
        <v>35</v>
      </c>
    </row>
    <row r="23" spans="1:9">
      <c r="A23" s="44">
        <v>1</v>
      </c>
      <c r="B23" s="53" t="s">
        <v>13</v>
      </c>
      <c r="C23" s="53" t="s">
        <v>60</v>
      </c>
      <c r="D23" s="55">
        <v>26.12</v>
      </c>
      <c r="E23" s="82" t="s">
        <v>61</v>
      </c>
      <c r="F23" s="52">
        <v>0.3745</v>
      </c>
      <c r="G23" s="83" t="s">
        <v>62</v>
      </c>
      <c r="H23" s="49">
        <v>44916</v>
      </c>
      <c r="I23" s="50" t="s">
        <v>35</v>
      </c>
    </row>
    <row r="24" spans="1:9">
      <c r="A24" s="44">
        <v>2</v>
      </c>
      <c r="B24" s="53" t="s">
        <v>13</v>
      </c>
      <c r="C24" s="53" t="s">
        <v>63</v>
      </c>
      <c r="D24" s="79">
        <v>9.74</v>
      </c>
      <c r="E24" s="82" t="s">
        <v>61</v>
      </c>
      <c r="F24" s="78">
        <v>0.20180000000000001</v>
      </c>
      <c r="G24" s="83" t="s">
        <v>62</v>
      </c>
      <c r="H24" s="49">
        <v>44916</v>
      </c>
      <c r="I24" s="50" t="s">
        <v>35</v>
      </c>
    </row>
    <row r="25" spans="1:9">
      <c r="C25" s="80"/>
      <c r="E25" s="53"/>
      <c r="F25" s="57"/>
    </row>
    <row r="26" spans="1:9">
      <c r="C26" s="80"/>
      <c r="E26" s="53"/>
      <c r="F26" s="57"/>
    </row>
    <row r="27" spans="1:9">
      <c r="C27" s="80"/>
      <c r="E27" s="53"/>
      <c r="H27" s="59"/>
    </row>
  </sheetData>
  <sheetProtection algorithmName="SHA-512" hashValue="hRYiYIsiMLdfbPb7Q4VDAA8RUidJidfSJm/0lXyTPjFGEXnDnX7Z/N4QS1E3+m4sDYxV4cULh+XykWYoOUxhhg==" saltValue="HtSWxhWNYn76ZL1fqPtPYA==" spinCount="100000" sheet="1" formatCells="0" formatColumns="0" formatRows="0" insertColumns="0" insertRows="0" insertHyperlinks="0" deleteColumns="0" deleteRows="0" sort="0" autoFilter="0" pivotTables="0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5530c35f-70ef-41ec-97c7-a2a5ddcd915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A5FF5C61BBC44A94BC0CDB7075D153" ma:contentTypeVersion="22" ma:contentTypeDescription="Crie um novo documento." ma:contentTypeScope="" ma:versionID="0cf410cd21d0237012c28a460c7bcda5">
  <xsd:schema xmlns:xsd="http://www.w3.org/2001/XMLSchema" xmlns:xs="http://www.w3.org/2001/XMLSchema" xmlns:p="http://schemas.microsoft.com/office/2006/metadata/properties" xmlns:ns1="http://schemas.microsoft.com/sharepoint/v3" xmlns:ns2="2ed6353c-b9c4-4784-bdcb-381e700e1d2f" xmlns:ns3="58971b46-aaf3-4e7b-ad1c-ca3c1eab4b14" xmlns:ns4="6f467132-c3af-4fd5-abdb-d40166d9dac9" targetNamespace="http://schemas.microsoft.com/office/2006/metadata/properties" ma:root="true" ma:fieldsID="1b9cf5743533be5c9365be153720dae1" ns1:_="" ns2:_="" ns3:_="" ns4:_="">
    <xsd:import namespace="http://schemas.microsoft.com/sharepoint/v3"/>
    <xsd:import namespace="2ed6353c-b9c4-4784-bdcb-381e700e1d2f"/>
    <xsd:import namespace="58971b46-aaf3-4e7b-ad1c-ca3c1eab4b14"/>
    <xsd:import namespace="6f467132-c3af-4fd5-abdb-d40166d9d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6353c-b9c4-4784-bdcb-381e700e1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_Flow_SignoffStatus" ma:index="17" nillable="true" ma:displayName="Status de liberação" ma:internalName="Status_x0020_de_x0020_libera_x00e7__x00e3_o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530c35f-70ef-41ec-97c7-a2a5ddcd9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71b46-aaf3-4e7b-ad1c-ca3c1eab4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67132-c3af-4fd5-abdb-d40166d9da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715367d-e065-4090-90a7-f847a7cde639}" ma:internalName="TaxCatchAll" ma:showField="CatchAllData" ma:web="58971b46-aaf3-4e7b-ad1c-ca3c1eab4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84509-D8E5-4D95-858F-3852F5032C08}"/>
</file>

<file path=customXml/itemProps2.xml><?xml version="1.0" encoding="utf-8"?>
<ds:datastoreItem xmlns:ds="http://schemas.openxmlformats.org/officeDocument/2006/customXml" ds:itemID="{55AD8EFF-76B7-41BD-B068-10FE63DEFF1C}"/>
</file>

<file path=customXml/itemProps3.xml><?xml version="1.0" encoding="utf-8"?>
<ds:datastoreItem xmlns:ds="http://schemas.openxmlformats.org/officeDocument/2006/customXml" ds:itemID="{0EC7AAB0-0A48-4E35-9593-6B6A91AD78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ANTT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/>
  <cp:revision/>
  <dcterms:created xsi:type="dcterms:W3CDTF">2004-08-04T19:11:37Z</dcterms:created>
  <dcterms:modified xsi:type="dcterms:W3CDTF">2022-12-23T11:55:34Z</dcterms:modified>
  <cp:category/>
  <cp:contentStatus/>
</cp:coreProperties>
</file>