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globalvale-my.sharepoint.com/personal/marcelo_roberto_barbosa_vale_com/Documents/GEOTEC_Janeiro_2021/Portal_ESG/Barragens_Vale_Lista/CoE/"/>
    </mc:Choice>
  </mc:AlternateContent>
  <xr:revisionPtr revIDLastSave="60" documentId="8_{EE963CDC-B4DE-4577-A6CE-E314F3554D6C}" xr6:coauthVersionLast="47" xr6:coauthVersionMax="47" xr10:uidLastSave="{D6FEE8BD-3C8E-4A3E-BF32-87624754E5D0}"/>
  <bookViews>
    <workbookView xWindow="-120" yWindow="-120" windowWidth="20730" windowHeight="11040" tabRatio="912" firstSheet="2" activeTab="2" xr2:uid="{42F65073-4676-4EA4-98EA-F537E39A2101}"/>
  </bookViews>
  <sheets>
    <sheet name="CoECrossCheck&amp;Inventario intern" sheetId="2" state="hidden" r:id="rId1"/>
    <sheet name="50 EARs" sheetId="8" state="hidden" r:id="rId2"/>
    <sheet name="CoE_EAR_2023_(50EARs)PT" sheetId="14" r:id="rId3"/>
    <sheet name="CoE_TSF_2023_(50TSFs)EN" sheetId="12" r:id="rId4"/>
    <sheet name="De x Para com procv" sheetId="4" state="hidden" r:id="rId5"/>
    <sheet name="Dados do Inventário" sheetId="3" state="hidden" r:id="rId6"/>
  </sheets>
  <definedNames>
    <definedName name="_xlnm._FilterDatabase" localSheetId="2" hidden="1">'CoE_EAR_2023_(50EARs)PT'!$A$4:$V$4</definedName>
    <definedName name="_xlnm._FilterDatabase" localSheetId="3" hidden="1">'CoE_TSF_2023_(50TSFs)EN'!$A$4:$U$54</definedName>
    <definedName name="_xlnm._FilterDatabase" localSheetId="0" hidden="1">'CoECrossCheck&amp;Inventario intern'!$B$5:$AO$96</definedName>
    <definedName name="_xlnm._FilterDatabase" localSheetId="5" hidden="1">'Dados do Inventário'!$A$1:$AD$605</definedName>
    <definedName name="_xlnm._FilterDatabase" localSheetId="4" hidden="1">'De x Para com procv'!$A$1:$AN$92</definedName>
    <definedName name="_xlcn.WorksheetConnection_DexParaA1AN921" hidden="1">'CoECrossCheck&amp;Inventario intern'!$B$5:$AO$96</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Intervalo" name="Intervalo" connection="WorksheetConnection_De x Para!$A$1:$AN$92"/>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7" i="8" l="1"/>
  <c r="E18" i="8"/>
  <c r="D18" i="8"/>
  <c r="I17" i="8"/>
  <c r="I18" i="8" s="1"/>
  <c r="I14" i="8"/>
  <c r="U10" i="8"/>
  <c r="T10" i="8"/>
  <c r="R10" i="8"/>
  <c r="P10" i="8"/>
  <c r="T8" i="8"/>
  <c r="S8" i="8"/>
  <c r="S10" i="8" s="1"/>
  <c r="R8" i="8"/>
  <c r="Q8" i="8"/>
  <c r="Q10" i="8" s="1"/>
  <c r="P8" i="8"/>
  <c r="O8" i="8"/>
  <c r="O10" i="8" s="1"/>
  <c r="O7" i="8"/>
  <c r="O6" i="8"/>
  <c r="O4" i="8"/>
  <c r="L4" i="4" l="1"/>
  <c r="L5"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54" i="4"/>
  <c r="L55" i="4"/>
  <c r="L56" i="4"/>
  <c r="L57" i="4"/>
  <c r="L58" i="4"/>
  <c r="L60"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Z3" i="4"/>
  <c r="Z4" i="4"/>
  <c r="Z5" i="4"/>
  <c r="Z6" i="4"/>
  <c r="Z7" i="4"/>
  <c r="Z8" i="4"/>
  <c r="Z9" i="4"/>
  <c r="Z10" i="4"/>
  <c r="Z11" i="4"/>
  <c r="Z12" i="4"/>
  <c r="Z13" i="4"/>
  <c r="Z14" i="4"/>
  <c r="Z15" i="4"/>
  <c r="Z16" i="4"/>
  <c r="Z17" i="4"/>
  <c r="Z18" i="4"/>
  <c r="Z19" i="4"/>
  <c r="Z20" i="4"/>
  <c r="Z21" i="4"/>
  <c r="Z22" i="4"/>
  <c r="Z23" i="4"/>
  <c r="Z24"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Z72" i="4"/>
  <c r="Z73" i="4"/>
  <c r="Z74" i="4"/>
  <c r="Z75" i="4"/>
  <c r="Z76" i="4"/>
  <c r="Z77" i="4"/>
  <c r="Z78" i="4"/>
  <c r="Z79" i="4"/>
  <c r="Z80" i="4"/>
  <c r="Z81" i="4"/>
  <c r="Z82" i="4"/>
  <c r="Z83" i="4"/>
  <c r="Z84" i="4"/>
  <c r="Z85" i="4"/>
  <c r="Z86" i="4"/>
  <c r="Z87" i="4"/>
  <c r="Z88" i="4"/>
  <c r="Z89" i="4"/>
  <c r="Z90" i="4"/>
  <c r="Z91" i="4"/>
  <c r="Z92" i="4"/>
  <c r="Z2" i="4"/>
  <c r="AN92" i="4" l="1"/>
  <c r="AL92" i="4"/>
  <c r="AJ92" i="4"/>
  <c r="AH92" i="4"/>
  <c r="AF92" i="4"/>
  <c r="AD92" i="4"/>
  <c r="AB92" i="4"/>
  <c r="X92" i="4"/>
  <c r="T92" i="4"/>
  <c r="R92" i="4"/>
  <c r="P92" i="4"/>
  <c r="N92" i="4"/>
  <c r="J92" i="4"/>
  <c r="H92" i="4"/>
  <c r="D92" i="4"/>
  <c r="AN91" i="4"/>
  <c r="AL91" i="4"/>
  <c r="AJ91" i="4"/>
  <c r="AH91" i="4"/>
  <c r="AF91" i="4"/>
  <c r="AD91" i="4"/>
  <c r="AB91" i="4"/>
  <c r="X91" i="4"/>
  <c r="T91" i="4"/>
  <c r="R91" i="4"/>
  <c r="P91" i="4"/>
  <c r="N91" i="4"/>
  <c r="J91" i="4"/>
  <c r="H91" i="4"/>
  <c r="D91" i="4"/>
  <c r="AN90" i="4"/>
  <c r="AL90" i="4"/>
  <c r="AJ90" i="4"/>
  <c r="AH90" i="4"/>
  <c r="AF90" i="4"/>
  <c r="AD90" i="4"/>
  <c r="AB90" i="4"/>
  <c r="X90" i="4"/>
  <c r="T90" i="4"/>
  <c r="R90" i="4"/>
  <c r="P90" i="4"/>
  <c r="N90" i="4"/>
  <c r="J90" i="4"/>
  <c r="H90" i="4"/>
  <c r="D90" i="4"/>
  <c r="AN89" i="4"/>
  <c r="AL89" i="4"/>
  <c r="AJ89" i="4"/>
  <c r="AH89" i="4"/>
  <c r="AF89" i="4"/>
  <c r="AD89" i="4"/>
  <c r="AB89" i="4"/>
  <c r="X89" i="4"/>
  <c r="T89" i="4"/>
  <c r="R89" i="4"/>
  <c r="P89" i="4"/>
  <c r="N89" i="4"/>
  <c r="J89" i="4"/>
  <c r="H89" i="4"/>
  <c r="D89" i="4"/>
  <c r="AN88" i="4"/>
  <c r="AL88" i="4"/>
  <c r="AJ88" i="4"/>
  <c r="AH88" i="4"/>
  <c r="AF88" i="4"/>
  <c r="AD88" i="4"/>
  <c r="AB88" i="4"/>
  <c r="X88" i="4"/>
  <c r="T88" i="4"/>
  <c r="R88" i="4"/>
  <c r="P88" i="4"/>
  <c r="N88" i="4"/>
  <c r="J88" i="4"/>
  <c r="H88" i="4"/>
  <c r="D88" i="4"/>
  <c r="AN87" i="4"/>
  <c r="AL87" i="4"/>
  <c r="AJ87" i="4"/>
  <c r="AH87" i="4"/>
  <c r="AF87" i="4"/>
  <c r="AD87" i="4"/>
  <c r="AB87" i="4"/>
  <c r="X87" i="4"/>
  <c r="T87" i="4"/>
  <c r="R87" i="4"/>
  <c r="P87" i="4"/>
  <c r="N87" i="4"/>
  <c r="J87" i="4"/>
  <c r="H87" i="4"/>
  <c r="D87" i="4"/>
  <c r="AN86" i="4"/>
  <c r="AL86" i="4"/>
  <c r="AJ86" i="4"/>
  <c r="AH86" i="4"/>
  <c r="AF86" i="4"/>
  <c r="AD86" i="4"/>
  <c r="AB86" i="4"/>
  <c r="X86" i="4"/>
  <c r="T86" i="4"/>
  <c r="R86" i="4"/>
  <c r="P86" i="4"/>
  <c r="N86" i="4"/>
  <c r="J86" i="4"/>
  <c r="H86" i="4"/>
  <c r="D86" i="4"/>
  <c r="AN85" i="4"/>
  <c r="AL85" i="4"/>
  <c r="AJ85" i="4"/>
  <c r="AH85" i="4"/>
  <c r="AF85" i="4"/>
  <c r="AD85" i="4"/>
  <c r="AB85" i="4"/>
  <c r="X85" i="4"/>
  <c r="T85" i="4"/>
  <c r="R85" i="4"/>
  <c r="P85" i="4"/>
  <c r="N85" i="4"/>
  <c r="J85" i="4"/>
  <c r="H85" i="4"/>
  <c r="D85" i="4"/>
  <c r="AN84" i="4"/>
  <c r="AL84" i="4"/>
  <c r="AJ84" i="4"/>
  <c r="AH84" i="4"/>
  <c r="AF84" i="4"/>
  <c r="AD84" i="4"/>
  <c r="AB84" i="4"/>
  <c r="X84" i="4"/>
  <c r="T84" i="4"/>
  <c r="R84" i="4"/>
  <c r="P84" i="4"/>
  <c r="N84" i="4"/>
  <c r="J84" i="4"/>
  <c r="H84" i="4"/>
  <c r="D84" i="4"/>
  <c r="AN83" i="4"/>
  <c r="AL83" i="4"/>
  <c r="AJ83" i="4"/>
  <c r="AH83" i="4"/>
  <c r="AF83" i="4"/>
  <c r="AD83" i="4"/>
  <c r="AB83" i="4"/>
  <c r="X83" i="4"/>
  <c r="T83" i="4"/>
  <c r="R83" i="4"/>
  <c r="P83" i="4"/>
  <c r="N83" i="4"/>
  <c r="J83" i="4"/>
  <c r="H83" i="4"/>
  <c r="D83" i="4"/>
  <c r="AN82" i="4"/>
  <c r="AL82" i="4"/>
  <c r="AJ82" i="4"/>
  <c r="AH82" i="4"/>
  <c r="AF82" i="4"/>
  <c r="AD82" i="4"/>
  <c r="AB82" i="4"/>
  <c r="X82" i="4"/>
  <c r="T82" i="4"/>
  <c r="R82" i="4"/>
  <c r="P82" i="4"/>
  <c r="N82" i="4"/>
  <c r="J82" i="4"/>
  <c r="H82" i="4"/>
  <c r="D82" i="4"/>
  <c r="AN81" i="4"/>
  <c r="AL81" i="4"/>
  <c r="AJ81" i="4"/>
  <c r="AH81" i="4"/>
  <c r="AF81" i="4"/>
  <c r="AD81" i="4"/>
  <c r="AB81" i="4"/>
  <c r="X81" i="4"/>
  <c r="T81" i="4"/>
  <c r="R81" i="4"/>
  <c r="P81" i="4"/>
  <c r="N81" i="4"/>
  <c r="J81" i="4"/>
  <c r="H81" i="4"/>
  <c r="D81" i="4"/>
  <c r="AN80" i="4"/>
  <c r="AL80" i="4"/>
  <c r="AJ80" i="4"/>
  <c r="AH80" i="4"/>
  <c r="AF80" i="4"/>
  <c r="AD80" i="4"/>
  <c r="AB80" i="4"/>
  <c r="X80" i="4"/>
  <c r="T80" i="4"/>
  <c r="R80" i="4"/>
  <c r="P80" i="4"/>
  <c r="N80" i="4"/>
  <c r="J80" i="4"/>
  <c r="H80" i="4"/>
  <c r="D80" i="4"/>
  <c r="AN79" i="4"/>
  <c r="AL79" i="4"/>
  <c r="AJ79" i="4"/>
  <c r="AH79" i="4"/>
  <c r="AF79" i="4"/>
  <c r="AD79" i="4"/>
  <c r="AB79" i="4"/>
  <c r="X79" i="4"/>
  <c r="T79" i="4"/>
  <c r="R79" i="4"/>
  <c r="P79" i="4"/>
  <c r="N79" i="4"/>
  <c r="J79" i="4"/>
  <c r="H79" i="4"/>
  <c r="D79" i="4"/>
  <c r="AN78" i="4"/>
  <c r="AL78" i="4"/>
  <c r="AJ78" i="4"/>
  <c r="AH78" i="4"/>
  <c r="AF78" i="4"/>
  <c r="AD78" i="4"/>
  <c r="AB78" i="4"/>
  <c r="X78" i="4"/>
  <c r="T78" i="4"/>
  <c r="R78" i="4"/>
  <c r="P78" i="4"/>
  <c r="N78" i="4"/>
  <c r="J78" i="4"/>
  <c r="H78" i="4"/>
  <c r="D78" i="4"/>
  <c r="AN77" i="4"/>
  <c r="AL77" i="4"/>
  <c r="AJ77" i="4"/>
  <c r="AH77" i="4"/>
  <c r="AF77" i="4"/>
  <c r="AD77" i="4"/>
  <c r="AB77" i="4"/>
  <c r="X77" i="4"/>
  <c r="T77" i="4"/>
  <c r="R77" i="4"/>
  <c r="P77" i="4"/>
  <c r="N77" i="4"/>
  <c r="J77" i="4"/>
  <c r="H77" i="4"/>
  <c r="D77" i="4"/>
  <c r="AN76" i="4"/>
  <c r="AL76" i="4"/>
  <c r="AJ76" i="4"/>
  <c r="AH76" i="4"/>
  <c r="AF76" i="4"/>
  <c r="AD76" i="4"/>
  <c r="AB76" i="4"/>
  <c r="X76" i="4"/>
  <c r="T76" i="4"/>
  <c r="R76" i="4"/>
  <c r="P76" i="4"/>
  <c r="N76" i="4"/>
  <c r="J76" i="4"/>
  <c r="H76" i="4"/>
  <c r="D76" i="4"/>
  <c r="AN75" i="4"/>
  <c r="AL75" i="4"/>
  <c r="AJ75" i="4"/>
  <c r="AH75" i="4"/>
  <c r="AF75" i="4"/>
  <c r="AD75" i="4"/>
  <c r="AB75" i="4"/>
  <c r="X75" i="4"/>
  <c r="T75" i="4"/>
  <c r="R75" i="4"/>
  <c r="P75" i="4"/>
  <c r="N75" i="4"/>
  <c r="J75" i="4"/>
  <c r="H75" i="4"/>
  <c r="D75" i="4"/>
  <c r="AN74" i="4"/>
  <c r="AL74" i="4"/>
  <c r="AJ74" i="4"/>
  <c r="AH74" i="4"/>
  <c r="AF74" i="4"/>
  <c r="AD74" i="4"/>
  <c r="AB74" i="4"/>
  <c r="X74" i="4"/>
  <c r="T74" i="4"/>
  <c r="R74" i="4"/>
  <c r="P74" i="4"/>
  <c r="N74" i="4"/>
  <c r="J74" i="4"/>
  <c r="H74" i="4"/>
  <c r="D74" i="4"/>
  <c r="AN73" i="4"/>
  <c r="AL73" i="4"/>
  <c r="AJ73" i="4"/>
  <c r="AH73" i="4"/>
  <c r="AF73" i="4"/>
  <c r="AD73" i="4"/>
  <c r="AB73" i="4"/>
  <c r="X73" i="4"/>
  <c r="T73" i="4"/>
  <c r="R73" i="4"/>
  <c r="P73" i="4"/>
  <c r="N73" i="4"/>
  <c r="J73" i="4"/>
  <c r="H73" i="4"/>
  <c r="D73" i="4"/>
  <c r="AN72" i="4"/>
  <c r="AL72" i="4"/>
  <c r="AJ72" i="4"/>
  <c r="AH72" i="4"/>
  <c r="AF72" i="4"/>
  <c r="AD72" i="4"/>
  <c r="AB72" i="4"/>
  <c r="X72" i="4"/>
  <c r="T72" i="4"/>
  <c r="R72" i="4"/>
  <c r="P72" i="4"/>
  <c r="N72" i="4"/>
  <c r="J72" i="4"/>
  <c r="H72" i="4"/>
  <c r="D72" i="4"/>
  <c r="AN71" i="4"/>
  <c r="AL71" i="4"/>
  <c r="AJ71" i="4"/>
  <c r="AH71" i="4"/>
  <c r="AF71" i="4"/>
  <c r="AD71" i="4"/>
  <c r="AB71" i="4"/>
  <c r="X71" i="4"/>
  <c r="T71" i="4"/>
  <c r="R71" i="4"/>
  <c r="P71" i="4"/>
  <c r="N71" i="4"/>
  <c r="J71" i="4"/>
  <c r="H71" i="4"/>
  <c r="D71" i="4"/>
  <c r="AN70" i="4"/>
  <c r="AL70" i="4"/>
  <c r="AJ70" i="4"/>
  <c r="AH70" i="4"/>
  <c r="AF70" i="4"/>
  <c r="AD70" i="4"/>
  <c r="AB70" i="4"/>
  <c r="X70" i="4"/>
  <c r="T70" i="4"/>
  <c r="R70" i="4"/>
  <c r="P70" i="4"/>
  <c r="N70" i="4"/>
  <c r="J70" i="4"/>
  <c r="H70" i="4"/>
  <c r="D70" i="4"/>
  <c r="AN69" i="4"/>
  <c r="AL69" i="4"/>
  <c r="AJ69" i="4"/>
  <c r="AH69" i="4"/>
  <c r="AF69" i="4"/>
  <c r="AD69" i="4"/>
  <c r="AB69" i="4"/>
  <c r="X69" i="4"/>
  <c r="T69" i="4"/>
  <c r="R69" i="4"/>
  <c r="P69" i="4"/>
  <c r="N69" i="4"/>
  <c r="J69" i="4"/>
  <c r="H69" i="4"/>
  <c r="D69" i="4"/>
  <c r="AN68" i="4"/>
  <c r="AL68" i="4"/>
  <c r="AJ68" i="4"/>
  <c r="AH68" i="4"/>
  <c r="AF68" i="4"/>
  <c r="AD68" i="4"/>
  <c r="AB68" i="4"/>
  <c r="X68" i="4"/>
  <c r="T68" i="4"/>
  <c r="R68" i="4"/>
  <c r="P68" i="4"/>
  <c r="N68" i="4"/>
  <c r="J68" i="4"/>
  <c r="H68" i="4"/>
  <c r="D68" i="4"/>
  <c r="AN67" i="4"/>
  <c r="AL67" i="4"/>
  <c r="AJ67" i="4"/>
  <c r="AH67" i="4"/>
  <c r="AF67" i="4"/>
  <c r="AD67" i="4"/>
  <c r="AB67" i="4"/>
  <c r="X67" i="4"/>
  <c r="T67" i="4"/>
  <c r="R67" i="4"/>
  <c r="P67" i="4"/>
  <c r="N67" i="4"/>
  <c r="J67" i="4"/>
  <c r="H67" i="4"/>
  <c r="D67" i="4"/>
  <c r="AN66" i="4"/>
  <c r="AL66" i="4"/>
  <c r="AJ66" i="4"/>
  <c r="AH66" i="4"/>
  <c r="AF66" i="4"/>
  <c r="AD66" i="4"/>
  <c r="AB66" i="4"/>
  <c r="X66" i="4"/>
  <c r="T66" i="4"/>
  <c r="R66" i="4"/>
  <c r="P66" i="4"/>
  <c r="N66" i="4"/>
  <c r="J66" i="4"/>
  <c r="H66" i="4"/>
  <c r="D66" i="4"/>
  <c r="AN65" i="4"/>
  <c r="AL65" i="4"/>
  <c r="AJ65" i="4"/>
  <c r="AH65" i="4"/>
  <c r="AF65" i="4"/>
  <c r="AD65" i="4"/>
  <c r="AB65" i="4"/>
  <c r="X65" i="4"/>
  <c r="V65" i="4"/>
  <c r="T65" i="4"/>
  <c r="R65" i="4"/>
  <c r="P65" i="4"/>
  <c r="N65" i="4"/>
  <c r="J65" i="4"/>
  <c r="H65" i="4"/>
  <c r="D65" i="4"/>
  <c r="AN64" i="4"/>
  <c r="AL64" i="4"/>
  <c r="AJ64" i="4"/>
  <c r="AH64" i="4"/>
  <c r="AF64" i="4"/>
  <c r="AD64" i="4"/>
  <c r="AB64" i="4"/>
  <c r="X64" i="4"/>
  <c r="V64" i="4"/>
  <c r="T64" i="4"/>
  <c r="R64" i="4"/>
  <c r="P64" i="4"/>
  <c r="N64" i="4"/>
  <c r="J64" i="4"/>
  <c r="H64" i="4"/>
  <c r="D64" i="4"/>
  <c r="AN63" i="4"/>
  <c r="AL63" i="4"/>
  <c r="AJ63" i="4"/>
  <c r="AH63" i="4"/>
  <c r="AF63" i="4"/>
  <c r="AD63" i="4"/>
  <c r="AB63" i="4"/>
  <c r="X63" i="4"/>
  <c r="V63" i="4"/>
  <c r="T63" i="4"/>
  <c r="R63" i="4"/>
  <c r="P63" i="4"/>
  <c r="N63" i="4"/>
  <c r="J63" i="4"/>
  <c r="H63" i="4"/>
  <c r="D63" i="4"/>
  <c r="AN62" i="4"/>
  <c r="AL62" i="4"/>
  <c r="AJ62" i="4"/>
  <c r="AH62" i="4"/>
  <c r="AF62" i="4"/>
  <c r="AD62" i="4"/>
  <c r="AB62" i="4"/>
  <c r="X62" i="4"/>
  <c r="V62" i="4"/>
  <c r="T62" i="4"/>
  <c r="R62" i="4"/>
  <c r="P62" i="4"/>
  <c r="N62" i="4"/>
  <c r="J62" i="4"/>
  <c r="H62" i="4"/>
  <c r="D62" i="4"/>
  <c r="AF61" i="4"/>
  <c r="V61" i="4"/>
  <c r="T61" i="4"/>
  <c r="R61" i="4"/>
  <c r="P61" i="4"/>
  <c r="N61" i="4"/>
  <c r="J61" i="4"/>
  <c r="H61" i="4"/>
  <c r="D61" i="4"/>
  <c r="AN60" i="4"/>
  <c r="AL60" i="4"/>
  <c r="AJ60" i="4"/>
  <c r="AH60" i="4"/>
  <c r="AF60" i="4"/>
  <c r="AD60" i="4"/>
  <c r="AB60" i="4"/>
  <c r="X60" i="4"/>
  <c r="V60" i="4"/>
  <c r="T60" i="4"/>
  <c r="R60" i="4"/>
  <c r="P60" i="4"/>
  <c r="N60" i="4"/>
  <c r="J60" i="4"/>
  <c r="H60" i="4"/>
  <c r="D60" i="4"/>
  <c r="AF59" i="4"/>
  <c r="V59" i="4"/>
  <c r="T59" i="4"/>
  <c r="R59" i="4"/>
  <c r="P59" i="4"/>
  <c r="N59" i="4"/>
  <c r="J59" i="4"/>
  <c r="H59" i="4"/>
  <c r="D59" i="4"/>
  <c r="AN58" i="4"/>
  <c r="AL58" i="4"/>
  <c r="AJ58" i="4"/>
  <c r="AH58" i="4"/>
  <c r="AF58" i="4"/>
  <c r="AD58" i="4"/>
  <c r="AB58" i="4"/>
  <c r="X58" i="4"/>
  <c r="V58" i="4"/>
  <c r="T58" i="4"/>
  <c r="R58" i="4"/>
  <c r="P58" i="4"/>
  <c r="N58" i="4"/>
  <c r="J58" i="4"/>
  <c r="H58" i="4"/>
  <c r="D58" i="4"/>
  <c r="AN57" i="4"/>
  <c r="AL57" i="4"/>
  <c r="AJ57" i="4"/>
  <c r="AH57" i="4"/>
  <c r="AF57" i="4"/>
  <c r="AD57" i="4"/>
  <c r="AB57" i="4"/>
  <c r="X57" i="4"/>
  <c r="T57" i="4"/>
  <c r="R57" i="4"/>
  <c r="P57" i="4"/>
  <c r="N57" i="4"/>
  <c r="J57" i="4"/>
  <c r="H57" i="4"/>
  <c r="D57" i="4"/>
  <c r="AN56" i="4"/>
  <c r="AL56" i="4"/>
  <c r="AJ56" i="4"/>
  <c r="AH56" i="4"/>
  <c r="AF56" i="4"/>
  <c r="AD56" i="4"/>
  <c r="AB56" i="4"/>
  <c r="X56" i="4"/>
  <c r="V56" i="4"/>
  <c r="T56" i="4"/>
  <c r="R56" i="4"/>
  <c r="P56" i="4"/>
  <c r="N56" i="4"/>
  <c r="J56" i="4"/>
  <c r="H56" i="4"/>
  <c r="D56" i="4"/>
  <c r="AN55" i="4"/>
  <c r="AL55" i="4"/>
  <c r="AJ55" i="4"/>
  <c r="AH55" i="4"/>
  <c r="AF55" i="4"/>
  <c r="AD55" i="4"/>
  <c r="AB55" i="4"/>
  <c r="X55" i="4"/>
  <c r="T55" i="4"/>
  <c r="R55" i="4"/>
  <c r="P55" i="4"/>
  <c r="N55" i="4"/>
  <c r="J55" i="4"/>
  <c r="H55" i="4"/>
  <c r="D55" i="4"/>
  <c r="AN54" i="4"/>
  <c r="AL54" i="4"/>
  <c r="AJ54" i="4"/>
  <c r="AH54" i="4"/>
  <c r="AF54" i="4"/>
  <c r="AD54" i="4"/>
  <c r="AB54" i="4"/>
  <c r="X54" i="4"/>
  <c r="V54" i="4"/>
  <c r="T54" i="4"/>
  <c r="R54" i="4"/>
  <c r="P54" i="4"/>
  <c r="N54" i="4"/>
  <c r="J54" i="4"/>
  <c r="H54" i="4"/>
  <c r="D54" i="4"/>
  <c r="AF53" i="4"/>
  <c r="V53" i="4"/>
  <c r="T53" i="4"/>
  <c r="R53" i="4"/>
  <c r="P53" i="4"/>
  <c r="N53" i="4"/>
  <c r="J53" i="4"/>
  <c r="H53" i="4"/>
  <c r="D53" i="4"/>
  <c r="AF52" i="4"/>
  <c r="V52" i="4"/>
  <c r="T52" i="4"/>
  <c r="R52" i="4"/>
  <c r="P52" i="4"/>
  <c r="N52" i="4"/>
  <c r="J52" i="4"/>
  <c r="H52" i="4"/>
  <c r="D52" i="4"/>
  <c r="AF51" i="4"/>
  <c r="V51" i="4"/>
  <c r="T51" i="4"/>
  <c r="R51" i="4"/>
  <c r="P51" i="4"/>
  <c r="N51" i="4"/>
  <c r="J51" i="4"/>
  <c r="H51" i="4"/>
  <c r="D51" i="4"/>
  <c r="AF50" i="4"/>
  <c r="V50" i="4"/>
  <c r="T50" i="4"/>
  <c r="R50" i="4"/>
  <c r="P50" i="4"/>
  <c r="N50" i="4"/>
  <c r="J50" i="4"/>
  <c r="H50" i="4"/>
  <c r="D50" i="4"/>
  <c r="AF49" i="4"/>
  <c r="V49" i="4"/>
  <c r="T49" i="4"/>
  <c r="R49" i="4"/>
  <c r="P49" i="4"/>
  <c r="N49" i="4"/>
  <c r="J49" i="4"/>
  <c r="H49" i="4"/>
  <c r="D49" i="4"/>
  <c r="AF48" i="4"/>
  <c r="V48" i="4"/>
  <c r="T48" i="4"/>
  <c r="R48" i="4"/>
  <c r="P48" i="4"/>
  <c r="N48" i="4"/>
  <c r="J48" i="4"/>
  <c r="H48" i="4"/>
  <c r="D48" i="4"/>
  <c r="AN47" i="4"/>
  <c r="AL47" i="4"/>
  <c r="AJ47" i="4"/>
  <c r="AH47" i="4"/>
  <c r="AF47" i="4"/>
  <c r="AD47" i="4"/>
  <c r="AB47" i="4"/>
  <c r="X47" i="4"/>
  <c r="V47" i="4"/>
  <c r="T47" i="4"/>
  <c r="R47" i="4"/>
  <c r="P47" i="4"/>
  <c r="N47" i="4"/>
  <c r="J47" i="4"/>
  <c r="H47" i="4"/>
  <c r="D47" i="4"/>
  <c r="AN46" i="4"/>
  <c r="AL46" i="4"/>
  <c r="AJ46" i="4"/>
  <c r="AH46" i="4"/>
  <c r="AF46" i="4"/>
  <c r="AD46" i="4"/>
  <c r="AB46" i="4"/>
  <c r="X46" i="4"/>
  <c r="V46" i="4"/>
  <c r="T46" i="4"/>
  <c r="R46" i="4"/>
  <c r="P46" i="4"/>
  <c r="N46" i="4"/>
  <c r="J46" i="4"/>
  <c r="H46" i="4"/>
  <c r="D46" i="4"/>
  <c r="AN45" i="4"/>
  <c r="AL45" i="4"/>
  <c r="AJ45" i="4"/>
  <c r="AH45" i="4"/>
  <c r="AF45" i="4"/>
  <c r="AD45" i="4"/>
  <c r="AB45" i="4"/>
  <c r="X45" i="4"/>
  <c r="V45" i="4"/>
  <c r="T45" i="4"/>
  <c r="R45" i="4"/>
  <c r="P45" i="4"/>
  <c r="N45" i="4"/>
  <c r="J45" i="4"/>
  <c r="H45" i="4"/>
  <c r="D45" i="4"/>
  <c r="AN44" i="4"/>
  <c r="AL44" i="4"/>
  <c r="AJ44" i="4"/>
  <c r="AH44" i="4"/>
  <c r="AF44" i="4"/>
  <c r="AD44" i="4"/>
  <c r="AB44" i="4"/>
  <c r="X44" i="4"/>
  <c r="V44" i="4"/>
  <c r="T44" i="4"/>
  <c r="R44" i="4"/>
  <c r="P44" i="4"/>
  <c r="N44" i="4"/>
  <c r="J44" i="4"/>
  <c r="H44" i="4"/>
  <c r="D44" i="4"/>
  <c r="AN43" i="4"/>
  <c r="AL43" i="4"/>
  <c r="AJ43" i="4"/>
  <c r="AH43" i="4"/>
  <c r="AF43" i="4"/>
  <c r="AD43" i="4"/>
  <c r="AB43" i="4"/>
  <c r="X43" i="4"/>
  <c r="V43" i="4"/>
  <c r="T43" i="4"/>
  <c r="R43" i="4"/>
  <c r="P43" i="4"/>
  <c r="N43" i="4"/>
  <c r="J43" i="4"/>
  <c r="H43" i="4"/>
  <c r="D43" i="4"/>
  <c r="AN42" i="4"/>
  <c r="AL42" i="4"/>
  <c r="AJ42" i="4"/>
  <c r="AH42" i="4"/>
  <c r="AF42" i="4"/>
  <c r="AD42" i="4"/>
  <c r="AB42" i="4"/>
  <c r="X42" i="4"/>
  <c r="V42" i="4"/>
  <c r="T42" i="4"/>
  <c r="R42" i="4"/>
  <c r="P42" i="4"/>
  <c r="N42" i="4"/>
  <c r="J42" i="4"/>
  <c r="H42" i="4"/>
  <c r="D42" i="4"/>
  <c r="AN41" i="4"/>
  <c r="AL41" i="4"/>
  <c r="AJ41" i="4"/>
  <c r="AH41" i="4"/>
  <c r="AF41" i="4"/>
  <c r="AD41" i="4"/>
  <c r="AB41" i="4"/>
  <c r="X41" i="4"/>
  <c r="V41" i="4"/>
  <c r="T41" i="4"/>
  <c r="R41" i="4"/>
  <c r="P41" i="4"/>
  <c r="N41" i="4"/>
  <c r="J41" i="4"/>
  <c r="H41" i="4"/>
  <c r="D41" i="4"/>
  <c r="AN40" i="4"/>
  <c r="AL40" i="4"/>
  <c r="AJ40" i="4"/>
  <c r="AH40" i="4"/>
  <c r="AF40" i="4"/>
  <c r="AD40" i="4"/>
  <c r="AB40" i="4"/>
  <c r="X40" i="4"/>
  <c r="V40" i="4"/>
  <c r="T40" i="4"/>
  <c r="R40" i="4"/>
  <c r="P40" i="4"/>
  <c r="N40" i="4"/>
  <c r="J40" i="4"/>
  <c r="H40" i="4"/>
  <c r="D40" i="4"/>
  <c r="AN39" i="4"/>
  <c r="AL39" i="4"/>
  <c r="AJ39" i="4"/>
  <c r="AH39" i="4"/>
  <c r="AF39" i="4"/>
  <c r="AD39" i="4"/>
  <c r="AB39" i="4"/>
  <c r="X39" i="4"/>
  <c r="V39" i="4"/>
  <c r="T39" i="4"/>
  <c r="R39" i="4"/>
  <c r="P39" i="4"/>
  <c r="N39" i="4"/>
  <c r="J39" i="4"/>
  <c r="H39" i="4"/>
  <c r="D39" i="4"/>
  <c r="AN38" i="4"/>
  <c r="AL38" i="4"/>
  <c r="AJ38" i="4"/>
  <c r="AH38" i="4"/>
  <c r="AF38" i="4"/>
  <c r="AD38" i="4"/>
  <c r="AB38" i="4"/>
  <c r="X38" i="4"/>
  <c r="V38" i="4"/>
  <c r="T38" i="4"/>
  <c r="R38" i="4"/>
  <c r="P38" i="4"/>
  <c r="N38" i="4"/>
  <c r="J38" i="4"/>
  <c r="H38" i="4"/>
  <c r="D38" i="4"/>
  <c r="AN37" i="4"/>
  <c r="AL37" i="4"/>
  <c r="AJ37" i="4"/>
  <c r="AH37" i="4"/>
  <c r="AF37" i="4"/>
  <c r="AD37" i="4"/>
  <c r="AB37" i="4"/>
  <c r="X37" i="4"/>
  <c r="V37" i="4"/>
  <c r="T37" i="4"/>
  <c r="R37" i="4"/>
  <c r="P37" i="4"/>
  <c r="N37" i="4"/>
  <c r="J37" i="4"/>
  <c r="H37" i="4"/>
  <c r="D37" i="4"/>
  <c r="AN36" i="4"/>
  <c r="AL36" i="4"/>
  <c r="AJ36" i="4"/>
  <c r="AH36" i="4"/>
  <c r="AF36" i="4"/>
  <c r="AD36" i="4"/>
  <c r="AB36" i="4"/>
  <c r="X36" i="4"/>
  <c r="V36" i="4"/>
  <c r="T36" i="4"/>
  <c r="R36" i="4"/>
  <c r="P36" i="4"/>
  <c r="N36" i="4"/>
  <c r="J36" i="4"/>
  <c r="H36" i="4"/>
  <c r="D36" i="4"/>
  <c r="AN35" i="4"/>
  <c r="AL35" i="4"/>
  <c r="AJ35" i="4"/>
  <c r="AH35" i="4"/>
  <c r="AF35" i="4"/>
  <c r="AD35" i="4"/>
  <c r="AB35" i="4"/>
  <c r="X35" i="4"/>
  <c r="V35" i="4"/>
  <c r="T35" i="4"/>
  <c r="R35" i="4"/>
  <c r="P35" i="4"/>
  <c r="N35" i="4"/>
  <c r="J35" i="4"/>
  <c r="H35" i="4"/>
  <c r="D35" i="4"/>
  <c r="AN34" i="4"/>
  <c r="AL34" i="4"/>
  <c r="AJ34" i="4"/>
  <c r="AH34" i="4"/>
  <c r="AF34" i="4"/>
  <c r="AD34" i="4"/>
  <c r="AB34" i="4"/>
  <c r="X34" i="4"/>
  <c r="V34" i="4"/>
  <c r="T34" i="4"/>
  <c r="R34" i="4"/>
  <c r="P34" i="4"/>
  <c r="N34" i="4"/>
  <c r="J34" i="4"/>
  <c r="H34" i="4"/>
  <c r="D34" i="4"/>
  <c r="AN33" i="4"/>
  <c r="AL33" i="4"/>
  <c r="AJ33" i="4"/>
  <c r="AH33" i="4"/>
  <c r="AF33" i="4"/>
  <c r="AD33" i="4"/>
  <c r="AB33" i="4"/>
  <c r="X33" i="4"/>
  <c r="V33" i="4"/>
  <c r="T33" i="4"/>
  <c r="R33" i="4"/>
  <c r="P33" i="4"/>
  <c r="N33" i="4"/>
  <c r="J33" i="4"/>
  <c r="H33" i="4"/>
  <c r="D33" i="4"/>
  <c r="AN32" i="4"/>
  <c r="AL32" i="4"/>
  <c r="AJ32" i="4"/>
  <c r="AH32" i="4"/>
  <c r="AF32" i="4"/>
  <c r="AD32" i="4"/>
  <c r="AB32" i="4"/>
  <c r="X32" i="4"/>
  <c r="V32" i="4"/>
  <c r="T32" i="4"/>
  <c r="R32" i="4"/>
  <c r="P32" i="4"/>
  <c r="N32" i="4"/>
  <c r="J32" i="4"/>
  <c r="H32" i="4"/>
  <c r="D32" i="4"/>
  <c r="AN31" i="4"/>
  <c r="AL31" i="4"/>
  <c r="AJ31" i="4"/>
  <c r="AH31" i="4"/>
  <c r="AF31" i="4"/>
  <c r="AD31" i="4"/>
  <c r="AB31" i="4"/>
  <c r="X31" i="4"/>
  <c r="V31" i="4"/>
  <c r="T31" i="4"/>
  <c r="R31" i="4"/>
  <c r="P31" i="4"/>
  <c r="N31" i="4"/>
  <c r="J31" i="4"/>
  <c r="H31" i="4"/>
  <c r="D31" i="4"/>
  <c r="AN30" i="4"/>
  <c r="AL30" i="4"/>
  <c r="AJ30" i="4"/>
  <c r="AH30" i="4"/>
  <c r="AF30" i="4"/>
  <c r="AD30" i="4"/>
  <c r="AB30" i="4"/>
  <c r="X30" i="4"/>
  <c r="V30" i="4"/>
  <c r="T30" i="4"/>
  <c r="R30" i="4"/>
  <c r="P30" i="4"/>
  <c r="N30" i="4"/>
  <c r="J30" i="4"/>
  <c r="H30" i="4"/>
  <c r="D30" i="4"/>
  <c r="AN29" i="4"/>
  <c r="AL29" i="4"/>
  <c r="AJ29" i="4"/>
  <c r="AH29" i="4"/>
  <c r="AF29" i="4"/>
  <c r="AD29" i="4"/>
  <c r="AB29" i="4"/>
  <c r="X29" i="4"/>
  <c r="V29" i="4"/>
  <c r="T29" i="4"/>
  <c r="R29" i="4"/>
  <c r="P29" i="4"/>
  <c r="N29" i="4"/>
  <c r="J29" i="4"/>
  <c r="H29" i="4"/>
  <c r="D29" i="4"/>
  <c r="AN28" i="4"/>
  <c r="AL28" i="4"/>
  <c r="AJ28" i="4"/>
  <c r="AH28" i="4"/>
  <c r="AF28" i="4"/>
  <c r="AD28" i="4"/>
  <c r="AB28" i="4"/>
  <c r="X28" i="4"/>
  <c r="V28" i="4"/>
  <c r="T28" i="4"/>
  <c r="R28" i="4"/>
  <c r="P28" i="4"/>
  <c r="N28" i="4"/>
  <c r="J28" i="4"/>
  <c r="H28" i="4"/>
  <c r="D28" i="4"/>
  <c r="AN27" i="4"/>
  <c r="AL27" i="4"/>
  <c r="AJ27" i="4"/>
  <c r="AH27" i="4"/>
  <c r="AF27" i="4"/>
  <c r="AD27" i="4"/>
  <c r="AB27" i="4"/>
  <c r="X27" i="4"/>
  <c r="V27" i="4"/>
  <c r="T27" i="4"/>
  <c r="R27" i="4"/>
  <c r="P27" i="4"/>
  <c r="N27" i="4"/>
  <c r="J27" i="4"/>
  <c r="H27" i="4"/>
  <c r="D27" i="4"/>
  <c r="AN26" i="4"/>
  <c r="AL26" i="4"/>
  <c r="AJ26" i="4"/>
  <c r="AH26" i="4"/>
  <c r="AF26" i="4"/>
  <c r="AD26" i="4"/>
  <c r="AB26" i="4"/>
  <c r="X26" i="4"/>
  <c r="V26" i="4"/>
  <c r="T26" i="4"/>
  <c r="R26" i="4"/>
  <c r="P26" i="4"/>
  <c r="N26" i="4"/>
  <c r="J26" i="4"/>
  <c r="H26" i="4"/>
  <c r="D26" i="4"/>
  <c r="AN25" i="4"/>
  <c r="AL25" i="4"/>
  <c r="AJ25" i="4"/>
  <c r="AH25" i="4"/>
  <c r="AF25" i="4"/>
  <c r="AD25" i="4"/>
  <c r="AB25" i="4"/>
  <c r="X25" i="4"/>
  <c r="V25" i="4"/>
  <c r="T25" i="4"/>
  <c r="R25" i="4"/>
  <c r="P25" i="4"/>
  <c r="N25" i="4"/>
  <c r="J25" i="4"/>
  <c r="H25" i="4"/>
  <c r="D25" i="4"/>
  <c r="AN24" i="4"/>
  <c r="AL24" i="4"/>
  <c r="AJ24" i="4"/>
  <c r="AH24" i="4"/>
  <c r="AF24" i="4"/>
  <c r="AD24" i="4"/>
  <c r="AB24" i="4"/>
  <c r="X24" i="4"/>
  <c r="V24" i="4"/>
  <c r="T24" i="4"/>
  <c r="R24" i="4"/>
  <c r="P24" i="4"/>
  <c r="N24" i="4"/>
  <c r="J24" i="4"/>
  <c r="H24" i="4"/>
  <c r="D24" i="4"/>
  <c r="AN23" i="4"/>
  <c r="AL23" i="4"/>
  <c r="AJ23" i="4"/>
  <c r="AH23" i="4"/>
  <c r="AF23" i="4"/>
  <c r="AD23" i="4"/>
  <c r="AB23" i="4"/>
  <c r="X23" i="4"/>
  <c r="V23" i="4"/>
  <c r="T23" i="4"/>
  <c r="R23" i="4"/>
  <c r="P23" i="4"/>
  <c r="N23" i="4"/>
  <c r="J23" i="4"/>
  <c r="H23" i="4"/>
  <c r="D23" i="4"/>
  <c r="AN22" i="4"/>
  <c r="AL22" i="4"/>
  <c r="AJ22" i="4"/>
  <c r="AH22" i="4"/>
  <c r="AF22" i="4"/>
  <c r="AD22" i="4"/>
  <c r="AB22" i="4"/>
  <c r="X22" i="4"/>
  <c r="V22" i="4"/>
  <c r="T22" i="4"/>
  <c r="R22" i="4"/>
  <c r="P22" i="4"/>
  <c r="N22" i="4"/>
  <c r="J22" i="4"/>
  <c r="H22" i="4"/>
  <c r="D22" i="4"/>
  <c r="AN21" i="4"/>
  <c r="AL21" i="4"/>
  <c r="AJ21" i="4"/>
  <c r="AH21" i="4"/>
  <c r="AF21" i="4"/>
  <c r="AD21" i="4"/>
  <c r="AB21" i="4"/>
  <c r="X21" i="4"/>
  <c r="V21" i="4"/>
  <c r="T21" i="4"/>
  <c r="R21" i="4"/>
  <c r="P21" i="4"/>
  <c r="N21" i="4"/>
  <c r="J21" i="4"/>
  <c r="H21" i="4"/>
  <c r="D21" i="4"/>
  <c r="AN20" i="4"/>
  <c r="AL20" i="4"/>
  <c r="AJ20" i="4"/>
  <c r="AH20" i="4"/>
  <c r="AF20" i="4"/>
  <c r="AD20" i="4"/>
  <c r="AB20" i="4"/>
  <c r="X20" i="4"/>
  <c r="V20" i="4"/>
  <c r="T20" i="4"/>
  <c r="R20" i="4"/>
  <c r="P20" i="4"/>
  <c r="N20" i="4"/>
  <c r="J20" i="4"/>
  <c r="H20" i="4"/>
  <c r="D20" i="4"/>
  <c r="AN19" i="4"/>
  <c r="AL19" i="4"/>
  <c r="AJ19" i="4"/>
  <c r="AH19" i="4"/>
  <c r="AF19" i="4"/>
  <c r="AD19" i="4"/>
  <c r="AB19" i="4"/>
  <c r="X19" i="4"/>
  <c r="V19" i="4"/>
  <c r="T19" i="4"/>
  <c r="R19" i="4"/>
  <c r="P19" i="4"/>
  <c r="N19" i="4"/>
  <c r="J19" i="4"/>
  <c r="H19" i="4"/>
  <c r="D19" i="4"/>
  <c r="AN18" i="4"/>
  <c r="AL18" i="4"/>
  <c r="AJ18" i="4"/>
  <c r="AH18" i="4"/>
  <c r="AF18" i="4"/>
  <c r="AD18" i="4"/>
  <c r="AB18" i="4"/>
  <c r="X18" i="4"/>
  <c r="V18" i="4"/>
  <c r="T18" i="4"/>
  <c r="R18" i="4"/>
  <c r="P18" i="4"/>
  <c r="N18" i="4"/>
  <c r="J18" i="4"/>
  <c r="H18" i="4"/>
  <c r="D18" i="4"/>
  <c r="AN17" i="4"/>
  <c r="AL17" i="4"/>
  <c r="AJ17" i="4"/>
  <c r="AH17" i="4"/>
  <c r="AF17" i="4"/>
  <c r="AD17" i="4"/>
  <c r="AB17" i="4"/>
  <c r="X17" i="4"/>
  <c r="V17" i="4"/>
  <c r="T17" i="4"/>
  <c r="R17" i="4"/>
  <c r="P17" i="4"/>
  <c r="N17" i="4"/>
  <c r="J17" i="4"/>
  <c r="H17" i="4"/>
  <c r="D17" i="4"/>
  <c r="AN16" i="4"/>
  <c r="AL16" i="4"/>
  <c r="AJ16" i="4"/>
  <c r="AH16" i="4"/>
  <c r="AF16" i="4"/>
  <c r="AD16" i="4"/>
  <c r="AB16" i="4"/>
  <c r="X16" i="4"/>
  <c r="V16" i="4"/>
  <c r="T16" i="4"/>
  <c r="R16" i="4"/>
  <c r="P16" i="4"/>
  <c r="N16" i="4"/>
  <c r="J16" i="4"/>
  <c r="H16" i="4"/>
  <c r="D16" i="4"/>
  <c r="AN15" i="4"/>
  <c r="AL15" i="4"/>
  <c r="AJ15" i="4"/>
  <c r="AH15" i="4"/>
  <c r="AF15" i="4"/>
  <c r="AD15" i="4"/>
  <c r="AB15" i="4"/>
  <c r="X15" i="4"/>
  <c r="V15" i="4"/>
  <c r="T15" i="4"/>
  <c r="R15" i="4"/>
  <c r="P15" i="4"/>
  <c r="N15" i="4"/>
  <c r="J15" i="4"/>
  <c r="H15" i="4"/>
  <c r="D15" i="4"/>
  <c r="AN14" i="4"/>
  <c r="AL14" i="4"/>
  <c r="AJ14" i="4"/>
  <c r="AH14" i="4"/>
  <c r="AF14" i="4"/>
  <c r="AD14" i="4"/>
  <c r="AB14" i="4"/>
  <c r="X14" i="4"/>
  <c r="V14" i="4"/>
  <c r="T14" i="4"/>
  <c r="R14" i="4"/>
  <c r="P14" i="4"/>
  <c r="N14" i="4"/>
  <c r="J14" i="4"/>
  <c r="H14" i="4"/>
  <c r="D14" i="4"/>
  <c r="AN13" i="4"/>
  <c r="AL13" i="4"/>
  <c r="AJ13" i="4"/>
  <c r="AH13" i="4"/>
  <c r="AF13" i="4"/>
  <c r="AD13" i="4"/>
  <c r="AB13" i="4"/>
  <c r="X13" i="4"/>
  <c r="V13" i="4"/>
  <c r="T13" i="4"/>
  <c r="R13" i="4"/>
  <c r="P13" i="4"/>
  <c r="N13" i="4"/>
  <c r="J13" i="4"/>
  <c r="H13" i="4"/>
  <c r="D13" i="4"/>
  <c r="AN12" i="4"/>
  <c r="AL12" i="4"/>
  <c r="AJ12" i="4"/>
  <c r="AH12" i="4"/>
  <c r="AF12" i="4"/>
  <c r="AD12" i="4"/>
  <c r="AB12" i="4"/>
  <c r="X12" i="4"/>
  <c r="V12" i="4"/>
  <c r="T12" i="4"/>
  <c r="R12" i="4"/>
  <c r="P12" i="4"/>
  <c r="N12" i="4"/>
  <c r="J12" i="4"/>
  <c r="H12" i="4"/>
  <c r="D12" i="4"/>
  <c r="AN11" i="4"/>
  <c r="AL11" i="4"/>
  <c r="AJ11" i="4"/>
  <c r="AH11" i="4"/>
  <c r="AF11" i="4"/>
  <c r="AD11" i="4"/>
  <c r="AB11" i="4"/>
  <c r="X11" i="4"/>
  <c r="V11" i="4"/>
  <c r="T11" i="4"/>
  <c r="R11" i="4"/>
  <c r="P11" i="4"/>
  <c r="N11" i="4"/>
  <c r="J11" i="4"/>
  <c r="H11" i="4"/>
  <c r="D11" i="4"/>
  <c r="AN10" i="4"/>
  <c r="AL10" i="4"/>
  <c r="AJ10" i="4"/>
  <c r="AH10" i="4"/>
  <c r="AF10" i="4"/>
  <c r="AD10" i="4"/>
  <c r="AB10" i="4"/>
  <c r="X10" i="4"/>
  <c r="V10" i="4"/>
  <c r="T10" i="4"/>
  <c r="R10" i="4"/>
  <c r="P10" i="4"/>
  <c r="N10" i="4"/>
  <c r="J10" i="4"/>
  <c r="H10" i="4"/>
  <c r="D10" i="4"/>
  <c r="AN9" i="4"/>
  <c r="AL9" i="4"/>
  <c r="AJ9" i="4"/>
  <c r="AH9" i="4"/>
  <c r="AF9" i="4"/>
  <c r="AD9" i="4"/>
  <c r="AB9" i="4"/>
  <c r="X9" i="4"/>
  <c r="V9" i="4"/>
  <c r="T9" i="4"/>
  <c r="R9" i="4"/>
  <c r="P9" i="4"/>
  <c r="N9" i="4"/>
  <c r="J9" i="4"/>
  <c r="H9" i="4"/>
  <c r="D9" i="4"/>
  <c r="AN8" i="4"/>
  <c r="AL8" i="4"/>
  <c r="AJ8" i="4"/>
  <c r="AH8" i="4"/>
  <c r="AF8" i="4"/>
  <c r="AD8" i="4"/>
  <c r="AB8" i="4"/>
  <c r="X8" i="4"/>
  <c r="V8" i="4"/>
  <c r="T8" i="4"/>
  <c r="R8" i="4"/>
  <c r="P8" i="4"/>
  <c r="N8" i="4"/>
  <c r="J8" i="4"/>
  <c r="H8" i="4"/>
  <c r="D8" i="4"/>
  <c r="AN7" i="4"/>
  <c r="AL7" i="4"/>
  <c r="AJ7" i="4"/>
  <c r="AH7" i="4"/>
  <c r="AF7" i="4"/>
  <c r="AD7" i="4"/>
  <c r="AB7" i="4"/>
  <c r="X7" i="4"/>
  <c r="V7" i="4"/>
  <c r="T7" i="4"/>
  <c r="R7" i="4"/>
  <c r="P7" i="4"/>
  <c r="N7" i="4"/>
  <c r="J7" i="4"/>
  <c r="H7" i="4"/>
  <c r="D7" i="4"/>
  <c r="AN6" i="4"/>
  <c r="AL6" i="4"/>
  <c r="AJ6" i="4"/>
  <c r="AH6" i="4"/>
  <c r="AF6" i="4"/>
  <c r="AD6" i="4"/>
  <c r="AB6" i="4"/>
  <c r="X6" i="4"/>
  <c r="V6" i="4"/>
  <c r="T6" i="4"/>
  <c r="R6" i="4"/>
  <c r="P6" i="4"/>
  <c r="N6" i="4"/>
  <c r="J6" i="4"/>
  <c r="H6" i="4"/>
  <c r="D6" i="4"/>
  <c r="AN5" i="4"/>
  <c r="AL5" i="4"/>
  <c r="AJ5" i="4"/>
  <c r="AH5" i="4"/>
  <c r="AF5" i="4"/>
  <c r="AD5" i="4"/>
  <c r="AB5" i="4"/>
  <c r="X5" i="4"/>
  <c r="V5" i="4"/>
  <c r="T5" i="4"/>
  <c r="R5" i="4"/>
  <c r="P5" i="4"/>
  <c r="N5" i="4"/>
  <c r="J5" i="4"/>
  <c r="H5" i="4"/>
  <c r="D5" i="4"/>
  <c r="AN4" i="4"/>
  <c r="AL4" i="4"/>
  <c r="AJ4" i="4"/>
  <c r="AH4" i="4"/>
  <c r="AF4" i="4"/>
  <c r="AD4" i="4"/>
  <c r="AB4" i="4"/>
  <c r="X4" i="4"/>
  <c r="V4" i="4"/>
  <c r="T4" i="4"/>
  <c r="R4" i="4"/>
  <c r="P4" i="4"/>
  <c r="N4" i="4"/>
  <c r="J4" i="4"/>
  <c r="H4" i="4"/>
  <c r="D4" i="4"/>
  <c r="AF3" i="4"/>
  <c r="T3" i="4"/>
  <c r="R3" i="4"/>
  <c r="P3" i="4"/>
  <c r="N3" i="4"/>
  <c r="J3" i="4"/>
  <c r="H3" i="4"/>
  <c r="D3" i="4"/>
  <c r="AF2" i="4"/>
  <c r="T2" i="4"/>
  <c r="R2" i="4"/>
  <c r="P2" i="4"/>
  <c r="N2" i="4"/>
  <c r="J2" i="4"/>
  <c r="H2" i="4"/>
  <c r="D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Camila Fernanda Lacerda Vieira</author>
    <author>Flavia Cruz Pereira</author>
    <author>Flavia Silveira</author>
  </authors>
  <commentList>
    <comment ref="L29" authorId="0" shapeId="0" xr:uid="{F1B43DEC-88DB-471B-B931-67408146D5D8}">
      <text>
        <r>
          <rPr>
            <b/>
            <sz val="9"/>
            <color indexed="81"/>
            <rFont val="Segoe UI"/>
            <family val="2"/>
          </rPr>
          <t>Camila Fernanda Lacerda Vieira:</t>
        </r>
        <r>
          <rPr>
            <sz val="9"/>
            <color indexed="81"/>
            <rFont val="Segoe UI"/>
            <family val="2"/>
          </rPr>
          <t xml:space="preserve">
Barragem nunca teve operação</t>
        </r>
      </text>
    </comment>
    <comment ref="R42" authorId="1" shapeId="0" xr:uid="{F06BF9C1-FDE4-4D8B-8592-AAAC9240850A}">
      <text>
        <r>
          <rPr>
            <b/>
            <sz val="9"/>
            <color indexed="81"/>
            <rFont val="Segoe UI"/>
            <family val="2"/>
          </rPr>
          <t>+ Volume do Dique</t>
        </r>
      </text>
    </comment>
    <comment ref="L50" authorId="2" shapeId="0" xr:uid="{17EF17AA-CED8-407F-88E9-50C4845C97D0}">
      <text>
        <r>
          <rPr>
            <b/>
            <sz val="9"/>
            <color indexed="81"/>
            <rFont val="Segoe UI"/>
            <family val="2"/>
          </rPr>
          <t>Flavia Silveira:</t>
        </r>
        <r>
          <rPr>
            <sz val="9"/>
            <color indexed="81"/>
            <rFont val="Segoe UI"/>
            <family val="2"/>
          </rPr>
          <t xml:space="preserve">
Respondido conforme momento atual. Onde estrutura está processo de descaracterização. (Dayana)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Camila Fernanda Lacerda Vieira</author>
    <author>Flavia Silveira</author>
  </authors>
  <commentList>
    <comment ref="G27" authorId="0" shapeId="0" xr:uid="{AB22B214-ECE9-4BAE-90CA-A1254F79EF59}">
      <text>
        <r>
          <rPr>
            <b/>
            <sz val="9"/>
            <color indexed="81"/>
            <rFont val="Segoe UI"/>
            <family val="2"/>
          </rPr>
          <t>Camila Fernanda Lacerda Vieira:</t>
        </r>
        <r>
          <rPr>
            <sz val="9"/>
            <color indexed="81"/>
            <rFont val="Segoe UI"/>
            <family val="2"/>
          </rPr>
          <t xml:space="preserve">
Barragem nunca teve operação</t>
        </r>
      </text>
    </comment>
    <comment ref="G54" authorId="1" shapeId="0" xr:uid="{C238784E-C7A1-495F-87E8-FEBF03D0DED7}">
      <text>
        <r>
          <rPr>
            <b/>
            <sz val="9"/>
            <color indexed="81"/>
            <rFont val="Segoe UI"/>
            <family val="2"/>
          </rPr>
          <t>Flavia Silveira:</t>
        </r>
        <r>
          <rPr>
            <sz val="9"/>
            <color indexed="81"/>
            <rFont val="Segoe UI"/>
            <family val="2"/>
          </rPr>
          <t xml:space="preserve">
Respondido conforme momento atual. Onde estrutura está processo de descaracterização. (Dayana)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Camila Fernanda Lacerda Vieira</author>
    <author>Flavia Silveira</author>
  </authors>
  <commentList>
    <comment ref="G27" authorId="0" shapeId="0" xr:uid="{DAC1FCF8-B256-4499-8A5F-2FECA66A30A8}">
      <text>
        <r>
          <rPr>
            <b/>
            <sz val="9"/>
            <color indexed="81"/>
            <rFont val="Segoe UI"/>
            <family val="2"/>
          </rPr>
          <t>Camila Fernanda Lacerda Vieira:</t>
        </r>
        <r>
          <rPr>
            <sz val="9"/>
            <color indexed="81"/>
            <rFont val="Segoe UI"/>
            <family val="2"/>
          </rPr>
          <t xml:space="preserve">
Barragem nunca teve operação</t>
        </r>
      </text>
    </comment>
    <comment ref="G54" authorId="1" shapeId="0" xr:uid="{74E00A6F-C140-424F-842E-F1BEA251E5C9}">
      <text>
        <r>
          <rPr>
            <b/>
            <sz val="9"/>
            <color indexed="81"/>
            <rFont val="Segoe UI"/>
            <family val="2"/>
          </rPr>
          <t>Flavia Silveira:</t>
        </r>
        <r>
          <rPr>
            <sz val="9"/>
            <color indexed="81"/>
            <rFont val="Segoe UI"/>
            <family val="2"/>
          </rPr>
          <t xml:space="preserve">
Respondido conforme momento atual. Onde estrutura está processo de descaracterização. (Dayana)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Camila Fernanda Lacerda Vieira</author>
    <author>Flavia Cruz Pereira</author>
    <author>Flavia Silveira</author>
  </authors>
  <commentList>
    <comment ref="K25" authorId="0" shapeId="0" xr:uid="{F81BAA31-256D-489F-A850-EF3806A74829}">
      <text>
        <r>
          <rPr>
            <b/>
            <sz val="9"/>
            <color indexed="81"/>
            <rFont val="Segoe UI"/>
            <family val="2"/>
          </rPr>
          <t>Camila Fernanda Lacerda Vieira:</t>
        </r>
        <r>
          <rPr>
            <sz val="9"/>
            <color indexed="81"/>
            <rFont val="Segoe UI"/>
            <family val="2"/>
          </rPr>
          <t xml:space="preserve">
Barragem nunca teve operação</t>
        </r>
      </text>
    </comment>
    <comment ref="Q38" authorId="1" shapeId="0" xr:uid="{C5E422ED-B7CB-4E4A-A379-23E5E33B39DD}">
      <text>
        <r>
          <rPr>
            <b/>
            <sz val="9"/>
            <color indexed="81"/>
            <rFont val="Segoe UI"/>
            <family val="2"/>
          </rPr>
          <t>+ Volume do Dique</t>
        </r>
      </text>
    </comment>
    <comment ref="K46" authorId="2" shapeId="0" xr:uid="{241DC655-DE70-499F-BEBB-20CE312284AE}">
      <text>
        <r>
          <rPr>
            <b/>
            <sz val="9"/>
            <color indexed="81"/>
            <rFont val="Segoe UI"/>
            <family val="2"/>
          </rPr>
          <t>Flavia Silveira:</t>
        </r>
        <r>
          <rPr>
            <sz val="9"/>
            <color indexed="81"/>
            <rFont val="Segoe UI"/>
            <family val="2"/>
          </rPr>
          <t xml:space="preserve">
Respondido conforme momento atual. Onde estrutura está processo de descaracterização. (Dayana)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tc={72B45234-C7A7-431F-840A-2D74AA60A7B1}</author>
    <author>tc={4D9D674D-08FA-40B0-BC81-D7862DF56ED6}</author>
    <author>Pascu, Andrei</author>
    <author>Flavia Silveira</author>
    <author>Camila Fernanda Lacerda Vieira</author>
  </authors>
  <commentList>
    <comment ref="C1" authorId="0" shapeId="0" xr:uid="{72B45234-C7A7-431F-840A-2D74AA60A7B1}">
      <text>
        <t>[Comentário encadeado]
Sua versão do Excel permite que você leia este comentário encadeado, no entanto, as edições serão removidas se o arquivo for aberto em uma versão mais recente do Excel. Saiba mais: https://go.microsoft.com/fwlink/?linkid=870924
Comentário:
    Nao existe tal divisao em BM, para BM, retirar essa coluna</t>
      </text>
    </comment>
    <comment ref="Q1" authorId="1" shapeId="0" xr:uid="{4D9D674D-08FA-40B0-BC81-D7862DF56ED6}">
      <text>
        <t>[Comentário encadeado]
Sua versão do Excel permite que você leia este comentário encadeado, no entanto, as edições serão removidas se o arquivo for aberto em uma versão mais recente do Excel. Saiba mais: https://go.microsoft.com/fwlink/?linkid=870924
Comentário:
    Qual a necessidade dessa coluna, alguem ficara mudando isso diariamente, ou com qualquer frequencia?</t>
      </text>
    </comment>
    <comment ref="C70" authorId="2" shapeId="0" xr:uid="{CCB1E289-9A74-4141-9455-EB9703B4074B}">
      <text>
        <r>
          <rPr>
            <b/>
            <sz val="9"/>
            <color indexed="81"/>
            <rFont val="Tahoma"/>
            <family val="2"/>
          </rPr>
          <t>Pascu, Andrei:</t>
        </r>
        <r>
          <rPr>
            <sz val="9"/>
            <color indexed="81"/>
            <rFont val="Tahoma"/>
            <family val="2"/>
          </rPr>
          <t xml:space="preserve">
To confim</t>
        </r>
      </text>
    </comment>
    <comment ref="M169" authorId="2" shapeId="0" xr:uid="{D2A3A7B3-4798-4130-98AC-FBDE4D939701}">
      <text>
        <r>
          <rPr>
            <b/>
            <sz val="9"/>
            <color indexed="81"/>
            <rFont val="Tahoma"/>
            <family val="2"/>
          </rPr>
          <t>Pascu, Andrei:</t>
        </r>
        <r>
          <rPr>
            <sz val="9"/>
            <color indexed="81"/>
            <rFont val="Tahoma"/>
            <family val="2"/>
          </rPr>
          <t xml:space="preserve">
Needs confirmation, Active in ESG portal</t>
        </r>
      </text>
    </comment>
    <comment ref="Y178" authorId="3" shapeId="0" xr:uid="{8CC75A35-2BEC-4805-BB86-BC28F5466530}">
      <text>
        <r>
          <rPr>
            <b/>
            <sz val="9"/>
            <color indexed="81"/>
            <rFont val="Segoe UI"/>
            <family val="2"/>
          </rPr>
          <t>Flavia Silveira:</t>
        </r>
        <r>
          <rPr>
            <sz val="9"/>
            <color indexed="81"/>
            <rFont val="Segoe UI"/>
            <family val="2"/>
          </rPr>
          <t xml:space="preserve">
Respondido conforme momento atual. Onde estrutura está processo de descaracterização. (Dayana)</t>
        </r>
      </text>
    </comment>
    <comment ref="Y193" authorId="4" shapeId="0" xr:uid="{7363FC41-6E5B-461E-BF21-E69BBFBC0F69}">
      <text>
        <r>
          <rPr>
            <b/>
            <sz val="9"/>
            <color indexed="81"/>
            <rFont val="Segoe UI"/>
            <family val="2"/>
          </rPr>
          <t>Camila Fernanda Lacerda Vieira:</t>
        </r>
        <r>
          <rPr>
            <sz val="9"/>
            <color indexed="81"/>
            <rFont val="Segoe UI"/>
            <family val="2"/>
          </rPr>
          <t xml:space="preserve">
Barragem nunca teve operação</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9D753B1-05DC-4F4B-9155-290247CBF673}" keepAlive="1" name="ThisWorkbookDataModel" description="Modelo de Dado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D750E094-0DB8-46BE-97DA-49BE0298ACF9}" name="WorksheetConnection_De x Para!$A$1:$AN$92" type="102" refreshedVersion="8" minRefreshableVersion="5">
    <extLst>
      <ext xmlns:x15="http://schemas.microsoft.com/office/spreadsheetml/2010/11/main" uri="{DE250136-89BD-433C-8126-D09CA5730AF9}">
        <x15:connection id="Intervalo" autoDelete="1">
          <x15:rangePr sourceName="_xlcn.WorksheetConnection_DexParaA1AN921"/>
        </x15:connection>
      </ext>
    </extLst>
  </connection>
</connections>
</file>

<file path=xl/sharedStrings.xml><?xml version="1.0" encoding="utf-8"?>
<sst xmlns="http://schemas.openxmlformats.org/spreadsheetml/2006/main" count="15128" uniqueCount="1499">
  <si>
    <t>1. "Tailings Dam" Name/identifier</t>
  </si>
  <si>
    <t>2. Location</t>
  </si>
  <si>
    <t>3. Ownership</t>
  </si>
  <si>
    <t xml:space="preserve">4. Status </t>
  </si>
  <si>
    <t>5. Date of initial operation</t>
  </si>
  <si>
    <t xml:space="preserve">6. Is the Dam currently operated or closed as per currently approved design? </t>
  </si>
  <si>
    <t>7. Raising method</t>
  </si>
  <si>
    <t>8. Current Maximum Height (Meter)</t>
  </si>
  <si>
    <t>9. Current Tailings Storage Impoundment Volume (Mm3)</t>
  </si>
  <si>
    <t>10. Planned Tailings Storage Impoundment volume in 5-years time  (Mm3)</t>
  </si>
  <si>
    <t>11. Most recent Independent Expert Review</t>
  </si>
  <si>
    <t xml:space="preserve">12. Do you have full and complete relevant engineering records including design, construction, operation,
maintenance and/or closure. </t>
  </si>
  <si>
    <t>13. What is your hazard categorisation of this facility, based on consequence of failure?</t>
  </si>
  <si>
    <t xml:space="preserve">14. What guideline do you follow for the classification system? </t>
  </si>
  <si>
    <t>15. Has this facility, at any point in its history, failed to be confirmed or certified as stable, or experienced notable stability concerns, as identified by an independent engineer (even if later certified as stable by the same or a different firm).</t>
  </si>
  <si>
    <t xml:space="preserve">16. Do you have internal/in house engineering specialist oversight of this facility? Or do you have external engineering support for this purpose? </t>
  </si>
  <si>
    <t>17. Has a formal analysis of the downstream impact on communities, ecosystems and critical infrastructure in the event of catastrophic failure been undertaken and to reflect final conditions? If so, when did this assessment take place?</t>
  </si>
  <si>
    <t>18. s there a) a closure plan in place for this dam, and b) does
it include long term monitoring?</t>
  </si>
  <si>
    <t>19. Have you, or do you plan to assess your tailings facilities against the impact of more regular extreme weather events as a result of climate change, e.g. over the next two years?</t>
  </si>
  <si>
    <t>20. Any other relevant information and supporting documentation. 
Please state if you have omitted any other exposure to tailings facilities through any joint ventures you may have.</t>
  </si>
  <si>
    <t>2 Kalunga</t>
  </si>
  <si>
    <t>Manganês Azul, Parauapebas, Pará, Brazil
-50.305265 : -6.118713(SIRGAS 2000)</t>
  </si>
  <si>
    <t>Structure was  decharacterized in the first quarter of 2020.</t>
  </si>
  <si>
    <t>3 Kalunga</t>
  </si>
  <si>
    <t>Manganês Azul, Parauapebas, Pará, Brazil
-50.302444 : -6.120066(SIRGAS 2000)</t>
  </si>
  <si>
    <t>5 - MAC System</t>
  </si>
  <si>
    <t>Águas Claras, Nova Lima, Minas Gerais, Brasil
-43.893003 : -19.977087(SIRGAS 2000)</t>
  </si>
  <si>
    <t>Own and operated</t>
  </si>
  <si>
    <t>Inactive/Care and Maintenance</t>
  </si>
  <si>
    <t>Yes</t>
  </si>
  <si>
    <t>Downstream</t>
  </si>
  <si>
    <t>September 2020</t>
  </si>
  <si>
    <t>HIGH</t>
  </si>
  <si>
    <t>Portaria 70.389/17 - ANM (Agência Nacional de Mineração), Brasil</t>
  </si>
  <si>
    <t>Both</t>
  </si>
  <si>
    <t>Yes, 2020</t>
  </si>
  <si>
    <t>Yes. Yes.</t>
  </si>
  <si>
    <t>5 - Mutuca</t>
  </si>
  <si>
    <t>Mutuca, Nova Lima, Minas Gerais, Brasil
-43.942562 : -20.026226(SIRGAS 2000)</t>
  </si>
  <si>
    <t>Active</t>
  </si>
  <si>
    <t>Item 12 - AS IS concluded on 07/06/ 2020.</t>
  </si>
  <si>
    <t>Área IX</t>
  </si>
  <si>
    <t>Fábrica, Ouro Preto, Minas Gerais, Brasil 
-20°24'44.114"
-43°52'43.867"</t>
  </si>
  <si>
    <t>Upstream</t>
  </si>
  <si>
    <t>No</t>
  </si>
  <si>
    <t>No. No.</t>
  </si>
  <si>
    <t>Item 12 - AS IS concluded on Nov/2020</t>
  </si>
  <si>
    <t>Azul</t>
  </si>
  <si>
    <t>Manganês Azul, Parauapebas, Pará, Brasil
-50.291473 : -6.078161(SIRGAS 2000)</t>
  </si>
  <si>
    <t>1998</t>
  </si>
  <si>
    <t>Yes, 2019</t>
  </si>
  <si>
    <t>Yes. No</t>
  </si>
  <si>
    <t xml:space="preserve">Item 12 - AS IS concluded on 20/04/2018 
Item 17 - PAEBM  elaboration in progress
</t>
  </si>
  <si>
    <t>B3/B4</t>
  </si>
  <si>
    <t>Mar Azul, Nova Lima, Minas Gerais, Brasil
-43.954696 : -20.049122(SIRGAS 2000)</t>
  </si>
  <si>
    <t>No historical information (Before Vale)</t>
  </si>
  <si>
    <t>Bacia 02 Pé da Serra</t>
  </si>
  <si>
    <t>Urucum, Corumbá, Mato Grosso do Sul, Brasil
-57.636445 : -19.171285(SIRGAS 2000)</t>
  </si>
  <si>
    <t>Single step</t>
  </si>
  <si>
    <t>MEDIUM</t>
  </si>
  <si>
    <t>NA</t>
  </si>
  <si>
    <t>Item 17 - This structure does not have PAEBM as it is not applicable (Medium potential damage associated).</t>
  </si>
  <si>
    <t>Bacia 02-03 Alto da Serra Mn</t>
  </si>
  <si>
    <t>Urucum, Corumbá, Mato Grosso do Sul, Brasil
-57.616698 : -19.190809(SIRGAS 2000)</t>
  </si>
  <si>
    <t>Inactive</t>
  </si>
  <si>
    <t>1987</t>
  </si>
  <si>
    <t>-</t>
  </si>
  <si>
    <t>LOW</t>
  </si>
  <si>
    <t>Item 17 - This structure does not have PAEBM as it is not applicable (Low potential damage associated).</t>
  </si>
  <si>
    <t>Bacia 03-04 Pé da Serra</t>
  </si>
  <si>
    <t>Urucum, Corumbá, Mato Grosso do Sul, Brasil
-57.639508 : -19.174031(SIRGAS 2000)</t>
  </si>
  <si>
    <t>Bacia 05 Alto da Serra</t>
  </si>
  <si>
    <t>Urucum, Corumbá, Mato Grosso do Sul, Brasil
-57.613781 : -19.19184(SIRGAS 2000)</t>
  </si>
  <si>
    <t>Unidentified start date - the date entered earlier is not accurate.</t>
  </si>
  <si>
    <t xml:space="preserve">Item 17 - This structure does not have PAEBM as it is not applicable (Low potential damage associated).
</t>
  </si>
  <si>
    <t>Bacia 07 Alto da Serra</t>
  </si>
  <si>
    <t>Urucum, Corumbá, Mato Grosso do Sul, Brasil
-57.614591 : -19.192036(SIRGAS 2000)</t>
  </si>
  <si>
    <t>Barragem 7</t>
  </si>
  <si>
    <t>Viga, Jeceaba, Minas Gerais, Brasil
-20°33'45.400" : -43°57'03.100" (SIRGAS 2000)</t>
  </si>
  <si>
    <t>* Structure Dam 7 - Structure was acquired through the acquisition of Ferrous which occurred after the cycle (April / 20).</t>
  </si>
  <si>
    <t>Campo Grande</t>
  </si>
  <si>
    <t>Alegria, Mariana, Minas Gerais, Brasil
-43.487317 : -20.176068(SIRGAS 2000)</t>
  </si>
  <si>
    <t>Yes. Yes</t>
  </si>
  <si>
    <t>Item 12 - There are no "as built" and some disposal operation records.</t>
  </si>
  <si>
    <t>Diogo</t>
  </si>
  <si>
    <t>Água Limpa, Rio Piracicaba, Minas Gerais, Brasil
-43.196194 : -19.929942(SIRGAS 2000)</t>
  </si>
  <si>
    <t>1993</t>
  </si>
  <si>
    <t xml:space="preserve">Item 12 - AS IS concluded on 15/07/2020.
</t>
  </si>
  <si>
    <t>Doutor</t>
  </si>
  <si>
    <t>Timbopeba, Ouro Preto, Minas Gerais, Brasil
-43.490528 : -20.290449(SIRGAS 2000)</t>
  </si>
  <si>
    <t>2001</t>
  </si>
  <si>
    <t>ED Monjolo</t>
  </si>
  <si>
    <t xml:space="preserve">
Item 17. The information submitted in April that it had PAEBM in 2020 was wrong.</t>
  </si>
  <si>
    <t>ED Vale das Cobras</t>
  </si>
  <si>
    <t>Fernandinho</t>
  </si>
  <si>
    <t>Abóboras, Nova Lima, Minas Gerais, Brasil
-43.859515 : -20.18332(SIRGAS 2000)</t>
  </si>
  <si>
    <t>2006</t>
  </si>
  <si>
    <t xml:space="preserve">Item 12 - Yes: AS IS concluded on 18/08/2020.
</t>
  </si>
  <si>
    <t>Forquilha I</t>
  </si>
  <si>
    <t>Fábrica, Ouro Preto, Minas Gerais, Brasil
-43.855737 : -20.406063(SIRGAS 2000)</t>
  </si>
  <si>
    <t>1978</t>
  </si>
  <si>
    <t>Forquilha II</t>
  </si>
  <si>
    <t>Fábrica, Ouro Preto, Minas Gerais, Brasil
-43.851811 : -20.408278(SIRGAS 2000)</t>
  </si>
  <si>
    <t>1989</t>
  </si>
  <si>
    <t>Forquilha III</t>
  </si>
  <si>
    <t>Fábrica, Ouro Preto, Minas Gerais, Brasil
-43.83663 : -20.410942(SIRGAS 2000)</t>
  </si>
  <si>
    <t>2000</t>
  </si>
  <si>
    <t>Forquilha IV</t>
  </si>
  <si>
    <t>Fábrica, Ouro Preto, Minas Gerais, Brasil
-43.851556 : -20.394796(SIRGAS 2000)</t>
  </si>
  <si>
    <t>2014</t>
  </si>
  <si>
    <t>Centerline</t>
  </si>
  <si>
    <t>Item 12 - As Built (RL-1850HH-X-34120)</t>
  </si>
  <si>
    <t>Forquilha V</t>
  </si>
  <si>
    <t>Fábrica, Ouro Preto, Minas Gerais, Brasil
-43.839693 : -20.39488(SIRGAS 2000)</t>
  </si>
  <si>
    <t>2017</t>
  </si>
  <si>
    <t>Item 12 - As Built (RL-1850HH-X-15860)</t>
  </si>
  <si>
    <t>Galego</t>
  </si>
  <si>
    <t>Córrego do Meio, Sabará, Minas Gerais, Brasil
-43.804528 : -19.857202(SIRGAS 2000)</t>
  </si>
  <si>
    <t>1992</t>
  </si>
  <si>
    <t>Gelado</t>
  </si>
  <si>
    <t>Serra Norte, Parauapebas, Pará, Brasil
-50.141444 : -5.979277(SIRGAS 2000)</t>
  </si>
  <si>
    <t>1985</t>
  </si>
  <si>
    <t>Item 12 - AS IS concluded on 14/06/2019 e atualizado em 13/12/19 e 01/06/2020.</t>
  </si>
  <si>
    <t>Gregório</t>
  </si>
  <si>
    <t>Santa Cruz, Corumbá, Mato Grosso do Sul, Brasil
-57.559979 : -19.224447(SIRGAS 2000)</t>
  </si>
  <si>
    <t>Grupo</t>
  </si>
  <si>
    <t>Fábrica, Ouro Preto, Minas Gerais, Brasil
-43.865151 : -20.414798(SIRGAS 2000)</t>
  </si>
  <si>
    <t>1971</t>
  </si>
  <si>
    <t>Item 12 - AS IS concluded on 2018. (RL-1850HH-X-34089)</t>
  </si>
  <si>
    <t>Itabiruçu</t>
  </si>
  <si>
    <t>Conceição, Itabira, Minas Gerais, Brasil
-43.286226 : -19.685378(SIRGAS 2000)</t>
  </si>
  <si>
    <t>1981</t>
  </si>
  <si>
    <t>Kalunga</t>
  </si>
  <si>
    <t>Manganês Azul, Parauapebas, Pará, Brasil
-50.308309 : -6.112529(SIRGAS 2000)</t>
  </si>
  <si>
    <t>Item 12 - AS IS concluded on 25/09/2019 e atualizado em 01/06/2020.</t>
  </si>
  <si>
    <t>Maravilhas I</t>
  </si>
  <si>
    <t>Pico, Itabirito, Minas Gerais, Brasil
-43.873226 : -20.224925(SIRGAS 2000)</t>
  </si>
  <si>
    <t>Maravilhas II</t>
  </si>
  <si>
    <t>Pico, Itabirito, Minas Gerais, Brasil
-43.891707 : -20.214436(SIRGAS 2000)</t>
  </si>
  <si>
    <t>1996</t>
  </si>
  <si>
    <t>Item 17 - Considered PAEBM and classification report issued in 2018.</t>
  </si>
  <si>
    <t>Maravilhas III</t>
  </si>
  <si>
    <t>Pico, Itabirito, Minas Gerais, Brasil
-43.908509 : -20.220594(SIRGAS 2000)</t>
  </si>
  <si>
    <t>Under construction</t>
  </si>
  <si>
    <t>Under implementation</t>
  </si>
  <si>
    <t>Norte/Laranjeiras</t>
  </si>
  <si>
    <t>Brucutu, Barão de Cocais, Minas Gerais, Brasil
43°25'17.178''W : 19°50'52.494''S(SIRGAS 2000)</t>
  </si>
  <si>
    <t>2016</t>
  </si>
  <si>
    <t>Peneirinha</t>
  </si>
  <si>
    <t>Capitão do Mato, Nova Lima, Minas Gerais, Brasil
-43.963614 : -20.110615(SIRGAS 2000)</t>
  </si>
  <si>
    <t>Item 5 - No historical information (Before Vale)</t>
  </si>
  <si>
    <t>Pontal System</t>
  </si>
  <si>
    <t>Cauê, Itabira, Minas Gerais, Brasil
-43.182944 : -19.625463(SIRGAS 2000)</t>
  </si>
  <si>
    <t>Rio do Peixe System</t>
  </si>
  <si>
    <t>Conceição, Itabira, Minas Gerais, Brasil
-43.23642 : -19.674226(SIRGAS 2000)</t>
  </si>
  <si>
    <t>Sul (Córrego do Canal)</t>
  </si>
  <si>
    <t>Brucutu, São Gonçalo do Rio Abaixo, Minas Gerais, Brasil
19°53'02.310''S
43°23'08.448''W</t>
  </si>
  <si>
    <t>1999</t>
  </si>
  <si>
    <t>Sul Superior</t>
  </si>
  <si>
    <t>Gongo Soco, Barão de Cocais, Minas Gerais, Brasil
-43.596867 : -19.970176(SIRGAS 2000)</t>
  </si>
  <si>
    <t>System Conceição  (Estruturas 1A e 1B)</t>
  </si>
  <si>
    <t>Conceição, Itabira, Minas Gerais, Brasil
-43.274146 : -19.647591(SIRGAS 2000)</t>
  </si>
  <si>
    <t>1977</t>
  </si>
  <si>
    <t>* Inserted in the Conceição system after the month of April/20, structures 1A and 1B.</t>
  </si>
  <si>
    <t>Timbopeba</t>
  </si>
  <si>
    <t>Timbopeba, Ouro Preto, Minas Gerais, Brasil
-43.496235 : -20.270514(SIRGAS 2000)</t>
  </si>
  <si>
    <t>Item 12 - Operational resumption of the Timbopeba plant through  wet process.</t>
  </si>
  <si>
    <t>Torto</t>
  </si>
  <si>
    <t>Brucutu, São Gonçalo do Rio Abaixo, Minas Gerais, Brasil
19°51'03.471''S  43°24'48.183''W(SAD69)</t>
  </si>
  <si>
    <t>Vargem Grande</t>
  </si>
  <si>
    <t>Abóboras, Nova Lima, Minas Gerais, Brasil
-43.867009 : -20.181878(SIRGAS 2000)</t>
  </si>
  <si>
    <t xml:space="preserve">Item 12 -  The de-characterization project included the As Is project of the structure (15/07/2020).
</t>
  </si>
  <si>
    <t>VI</t>
  </si>
  <si>
    <t>Córrego do Feijão, Brumadinho, Minas Gerais, Brasil
-44.119671 : -20.104298(SIRGAS 2000)</t>
  </si>
  <si>
    <t xml:space="preserve">Item 12 - There are monitoring and inspection records, AS IS being finalized, monthly EoR reports for geotechnical performance evaluation.
</t>
  </si>
  <si>
    <t>Xingu</t>
  </si>
  <si>
    <t>A Area Tailings</t>
  </si>
  <si>
    <t>Copper Cliff, Ontario, Canada
46°28'17.1"N 81°08'26.1"W</t>
  </si>
  <si>
    <t>Owned and operated</t>
  </si>
  <si>
    <t xml:space="preserve">Yes </t>
  </si>
  <si>
    <t>Extreme</t>
  </si>
  <si>
    <t>Canadian Dam Association</t>
  </si>
  <si>
    <t>17. With the oversight of the TRB (Tailings Review Board), a formal specific analysis has not been undertaken, as the risk and consequences for A Area are included within the assessment of the M Area Inundation Assessment</t>
  </si>
  <si>
    <t>M Area Tailings</t>
  </si>
  <si>
    <t>Yes, 2003</t>
  </si>
  <si>
    <t xml:space="preserve">1. This TSF is comprised of 2 dams
15.  Following internal and external analysis plus the oversight of the TRB (Tailings Review Board), we are in the process of buttressing and stabilizing M Area dams due to known layers of fine tailings in the dam shell. </t>
  </si>
  <si>
    <t>P Area Tailings</t>
  </si>
  <si>
    <t>Yes, 2006</t>
  </si>
  <si>
    <t xml:space="preserve">1. This TSF is comprised of 6 dams 
15.  Following internal and external analysis plus the oversight of the TRB (Tailings Review Board), we are in the process of buttressing and stabilizing P Area dams due to known layers of fine tailings in the dam shell.
</t>
  </si>
  <si>
    <t>R1 Tailings</t>
  </si>
  <si>
    <t>Compacted Outer Shell</t>
  </si>
  <si>
    <t>Yes, 2018</t>
  </si>
  <si>
    <t>1. This TSF is comprised of 1 dam.
7. The R Area Dams have been constructed using the compacted outer shell (COS) method.  They have been built in the upstream direction but not using the "upstream method".  Unlike the traditional upstream method of construction, the COS method dams have an extensive underdrainage system to drain the shell, the deposited tailings is coarse in nature, and the dam shell receives extensive compactive effort.</t>
  </si>
  <si>
    <t xml:space="preserve">R2 Tailings </t>
  </si>
  <si>
    <t xml:space="preserve">1. This TSF is comprised of 6 dams
7. The R Area Dams have been constructed using the compacted outer shell (COS) method.  They have been built in the upstream direction but not using the "upstream method".  Unlike the traditional upstream method of construction, the COS method dams have an extensive underdrainage system to drain the shell, the deposited tailings is coarse in nature, and the dam shell receives extensive compactive effort.
</t>
  </si>
  <si>
    <t>R3 Tailings</t>
  </si>
  <si>
    <t>1. This TSF is comprised of 11 dams
7. The R Area Dams have been constructed using the compacted outer shell (COS) method.  They have been built in the upstream direction but not using the "upstream method".  Unlike the traditional upstream method of construction, the COS method dams have an extensive underdrainage system to drain the shell, the deposited tailings is coarse in nature, and the dam shell receives extensive compactive effort.</t>
  </si>
  <si>
    <t>R4 Tailings</t>
  </si>
  <si>
    <t>1. This TSF is comprised of 13 dams
7. The R Area Dams have been constructed using the compacted outer shell (COS) method.  They have been built in the upstream direction but not using the "upstream method".  Unlike the traditional upstream method of construction, the COS method dams have an extensive underdrainage system to drain the shell, the deposited tailings is coarse in nature, and the dam shell receives extensive compactive effort.</t>
  </si>
  <si>
    <t>Upper Pond Tailings Facility</t>
  </si>
  <si>
    <t>Copper Cliff, Ontario, Canada
46°29'10.7"N 81°03'03.0"W</t>
  </si>
  <si>
    <t>Yes, 2017</t>
  </si>
  <si>
    <t>1. This TSF is comprised of 2 dams</t>
  </si>
  <si>
    <t>Pondes de Rejeitos</t>
  </si>
  <si>
    <t>Igarapé Bahia, Parauapebas, Pará, Brazil
6°01'44.3"S 50°34'48.3"W</t>
  </si>
  <si>
    <t>Medium</t>
  </si>
  <si>
    <t>Ordinance 70.389/17 - ANM (Mining National Agency), Brazil</t>
  </si>
  <si>
    <t>15. This facility has been inactive since 2002. This facility failed to meet appropriate Brazilian Dam Safety Standards following the change in legislation in June 2017 due to not having a spillway. This deficiency has been completely rectified as of Jan 2021</t>
  </si>
  <si>
    <t>Long Harbour Residue Storage Facility</t>
  </si>
  <si>
    <t>Long Harbour, Newfoundland, Canada
47°24'47.7"N 53°48'44.1"W</t>
  </si>
  <si>
    <t>Yes, 2008</t>
  </si>
  <si>
    <t>1. This TSF is comprised of 3 dams</t>
  </si>
  <si>
    <t>KO2 Berm</t>
  </si>
  <si>
    <t>Noumea, New Caledonia
22°18'30.7"S 166°55'06.3"E</t>
  </si>
  <si>
    <t>Class A</t>
  </si>
  <si>
    <t>New Caledonia Decree #2015-526</t>
  </si>
  <si>
    <t>15. Recently completed stability analyses indicate that there is a loading condition (long-term undrained) for which the Factor of Safety for the dam does not meet ANCOLD standards.  Although the dam continues to perform well, Vale is currently evaluating alternatives.</t>
  </si>
  <si>
    <t>Levack TSF</t>
  </si>
  <si>
    <t>Onaping, Ontario, Canada
46°39'52.0"N 81°22'40.3"W</t>
  </si>
  <si>
    <t>Significant</t>
  </si>
  <si>
    <t>Yes, 2011</t>
  </si>
  <si>
    <t>1. This TSF is comprised of 5 dams</t>
  </si>
  <si>
    <t>Barragem de Rejeito do Mirim</t>
  </si>
  <si>
    <t>Salobo, Marabá, Pará, Brazil
5°35'32.5"S 50°10'59.8"W</t>
  </si>
  <si>
    <t>High</t>
  </si>
  <si>
    <t>Shebandowan TSF</t>
  </si>
  <si>
    <t>Shebandowan, Ontario, Canada
48°34'46.1"N 90°12'58.7"W</t>
  </si>
  <si>
    <t>Very High</t>
  </si>
  <si>
    <t>1. This TSF is comprised of 6 dams</t>
  </si>
  <si>
    <t>Barragem de Rejeitos do Sossego</t>
  </si>
  <si>
    <t>Sossego, Canaã dos Carajás, Pará, Brazil
6°26'02.3"S 50°04'49.0"W</t>
  </si>
  <si>
    <t>FETA Dam</t>
  </si>
  <si>
    <t>Sudbury, Ontario, Canada
46°30'57.1"N 81°01'29.3"W</t>
  </si>
  <si>
    <t>Single Step</t>
  </si>
  <si>
    <t>Low</t>
  </si>
  <si>
    <t>Thompson TSF Dam A</t>
  </si>
  <si>
    <t>Thompson, Manitoba, Canada
55°42'14.5"N 97°48'18.2"W</t>
  </si>
  <si>
    <t>1. This TSF is a single dam
13. Hazard classification is based on low economic losses affecting limited infrastructure and not the Loss of Life or Environmental and Cultural Values
15. Stability analysis has been completed and slag berm on downstream toe area has been constructed.</t>
  </si>
  <si>
    <t>Thompson TSF Other Dams</t>
  </si>
  <si>
    <t>1. This TSF is comprised of 5 dams
13. Hazard classification is based on Environment &amp; Cultural Values and Infrastrucutre &amp; Economics; not loss of life classification.</t>
  </si>
  <si>
    <t>Voisey's Bay TSF</t>
  </si>
  <si>
    <t>Voisey's Bay, Labrador, Canada
56°19'22.8"N 61°59'10.8"W</t>
  </si>
  <si>
    <t>Very high</t>
  </si>
  <si>
    <t>1. This TSF is comprised of 2 dams.
17.  Based on an assessment, no detailed inundation study was required at this time.</t>
  </si>
  <si>
    <t>TSF-01</t>
  </si>
  <si>
    <t>Tete, Mozambique
16o 10' 00" - 33o 46' 00"</t>
  </si>
  <si>
    <t>Closed</t>
  </si>
  <si>
    <t>Mozambican Law - Decree 50 - 2017</t>
  </si>
  <si>
    <t>Yes. No.</t>
  </si>
  <si>
    <t>06. The dam is currently "inactive", that is, it is not receiving tailings in its reservoir. The tailings are being deposited in the exhausted pit of Souza Pinto, with a useful life of 5 years. After exhausting the available volume in the pit, the disposal of tailings will be transferred to another exhausted pit (S2A, S1 or S4) in the feasibility study phase;
11. Inspection carried out by EoR in November / 2020;
18. The closure plan for TSF 01 is at a conceptual stage. There is a plan to reprocess the tailings deposited at the dam, which will guide the closure plan in the future.</t>
  </si>
  <si>
    <t>Germano Main Dam</t>
  </si>
  <si>
    <t>Mariana, Minas Gerais, Brazil
-20.21811, -43.465195</t>
  </si>
  <si>
    <t>Non-operated Joint Venture</t>
  </si>
  <si>
    <t>Operator: Yes
Vale: No</t>
  </si>
  <si>
    <t>Ordinance 70.389/17 - ANM (Mining National Agency), Brazil
Lei Estadual 23.291 - MG</t>
  </si>
  <si>
    <t>Operator: Yes to Both
Vale: No to both</t>
  </si>
  <si>
    <t>Yes, issued in February 2020.</t>
  </si>
  <si>
    <t>6. The dam is inactive, however it is in compliance with the currently approved design.
15. The external advisors and the ITRB (Independent Technical Review Board) have consistently confirmed the stability of the dams in Operator’s tailing system. After the Mariana incident emergency works were performed in order to ensure the stability required and be in compliance with the applicable regulation.
18. Operator is developing a closure plan and long-term monitoring will be defined as part of the decommissioning process.</t>
  </si>
  <si>
    <t>Germano Pit Dam</t>
  </si>
  <si>
    <t>Mariana, Minas Gerais, Brazil
-20.193637, -43.491281</t>
  </si>
  <si>
    <t>Yes, issued in June 2020.</t>
  </si>
  <si>
    <t>MRN - SP-01</t>
  </si>
  <si>
    <t>Oriximiná, Pará, Brazil
 1° 40.993'S, 56° 25.079'W</t>
  </si>
  <si>
    <t>See notes on column 20</t>
  </si>
  <si>
    <t xml:space="preserve">Single Step </t>
  </si>
  <si>
    <t>15.0 (See notes on column 20)</t>
  </si>
  <si>
    <t xml:space="preserve">Medium - Independent Review Classification (Pending ANM approval)
</t>
  </si>
  <si>
    <t>Yes. June 2018</t>
  </si>
  <si>
    <r>
      <t xml:space="preserve">TO BE UPDATED ON JANUARY 31, 2021
4. The facility is designated as "inactive" since it is not currently receiving any tailings discharge.
6 This structure is being utilized for rehabilitation tests, however closing/decomissioning plan is under way.
7.This classification is according to the agency ANM..                                                                                                                                                              8. The height specified in this column refers to the downstream slope of the structure, except for TP-03, in which case the height of the upstream slope was specified.
12.The available documents are enough to ensure the safety of the structure, including an independent stability report and As Is documentation;
13.The classification was performed by independent auditing (September 19) and needs to be validated by the mining regulatory agency.
17.There is a Dam Break study.                                                                                                                                   </t>
    </r>
    <r>
      <rPr>
        <sz val="10"/>
        <rFont val="Arial"/>
        <family val="2"/>
      </rPr>
      <t xml:space="preserve">
18. Closure plan is under development, where long term monitoring will be specified.
19.The structures are being evaluated for a PMP rainfall. The project until then considered the service during the operation to a rainfall of 10,000 years of recurrence.</t>
    </r>
  </si>
  <si>
    <t>MRN - SP-06</t>
  </si>
  <si>
    <t xml:space="preserve"> Oriximiná, Pará, Brazil
1° 40.648'S, 56° 25.491'W</t>
  </si>
  <si>
    <t>Centerline  - See notes on column 20</t>
  </si>
  <si>
    <t>16.4 (See notes on column 20)</t>
  </si>
  <si>
    <r>
      <t xml:space="preserve">TO BE UPDATED ON JANUARY 31, 2021
4. The facility is classified as "active" because it corresponds to the registration at SIGBM-ANM, however it is not currently in operation.
6  This structure closing/decomissioning plan is under way.
</t>
    </r>
    <r>
      <rPr>
        <sz val="10"/>
        <rFont val="Arial"/>
        <family val="2"/>
      </rPr>
      <t>7. This is the current classification in accordance with ANM. A reevaluation of the classification is underway by ANM and AECOM.                                                                                                                                                              8. The height specified in this column refers to the downstream slope of the structure, except for TP-03, in which case the height of the upstream slope was specified.
12. The available documents are sufficient to ensure the safety of the structure, including an independent stability report and As Is documentation;
13. The classification was performed by independent auditing (September, 19) and needs to be validated by the mining regulatory agency.
17. There is a Dam Break study.                                                                                                                                   
18. Closure plan is under development, where long term monitoring will be specified.
19.The structures are being evaluated for a PMP rainfall . The project until then considered the service during the operation to a rainfall of 10,000 years of recurrence.</t>
    </r>
  </si>
  <si>
    <t>MRN - SP-08</t>
  </si>
  <si>
    <t>Oriximiná, Pará, Brazil
1° 40.388'S, 56° 27.154'W</t>
  </si>
  <si>
    <t>Currently Operated</t>
  </si>
  <si>
    <t>19.7 (See notes on column 20)</t>
  </si>
  <si>
    <t>TO BE UPDATED ON JANUARY 31, 2021
7. This classification is according to the agency ANM.                                                                                                                                                              8. The height specified in this column refers to the downstream slope of the structure, except for TP-03, in which case the height of the upstream slope was specified.
12. The available documents are sufficient to ensure the safety of the structure, including an independent stability report and As Is documentation;
17. There is a Dam Break study.                                                                                                                                  19.The structures are being evaluated for a PMP rainfall . The project until then considered the service during the operation to a rainfall of 10,000 years of recurrence.</t>
  </si>
  <si>
    <t>MRN - SP-09</t>
  </si>
  <si>
    <t>Oriximiná, Pará, Brazil
1° 40.475'S, 56° 27.659'W</t>
  </si>
  <si>
    <t>23.7 (See notes on column 20)</t>
  </si>
  <si>
    <t>TO BE UPDATED ON JANUARY 31, 2021
7. This classification is according to the agency ANM..                                                                                                                                                              8. The height specified in this column refers to the downstream slope of the structure, except for TP-03, in which case the height of the upstream slope was specified.
12. The available documents are sufficient to ensure the safety of the structure, including an independent stability report and As Is documentation;
17. There is a Dam Break study.
19.The structures are being evaluated for a PMP rainfall . The project until then considered the service during the operation to a rainfall of 10,000 years of recurrence.</t>
  </si>
  <si>
    <t>MRN - SP-10</t>
  </si>
  <si>
    <t>Oriximiná, Pará, Brazil
 1° 40.995'S, 56° 27.179'W</t>
  </si>
  <si>
    <t>15.8 (See notes on column 20)</t>
  </si>
  <si>
    <t>TO BE UPDATED ON JANUARY 31, 2021
7. This classification is according to the agency ANM.                                                                                                                                                              8. The height specified in this column refers to the downstream slope of the structure, except for TP-03, in which case the height of the upstream slope was specified.
12. The available documents are sufficient to ensure the safety of the structure, including an independent stability report and As Is documentation;
17. There is a Dam Break study.
19.The structures are being evaluated for a PMP rainfall . The project until then considered the service during the operation to a rainfall of 10,000 years of recurrence.</t>
  </si>
  <si>
    <t>MRN - SP-11</t>
  </si>
  <si>
    <t>Oriximiná, Pará, Brazil
  1° 40.988'S, 56° 27.763'W</t>
  </si>
  <si>
    <t>16.5 (See notes on column 20)</t>
  </si>
  <si>
    <t>TO BE UPDATED ON JANUARY 31, 2021
7. This classification is according to the agency ANM.                                                                                                                                                              
8. The height specified in this column refers to the downstream slope of the structure, except for TP-03, in which case the height of the upstream slope was specified.
12. The available documents are sufficient to ensure the safety of the structure, including an independent stability report and As Is documentation;
17. There is a Dam Break study.
19.The structures are being evaluated for a PMP rainfall . The project until then considered the service during the operation to a rainfall of 10,000 years of recurrence.</t>
  </si>
  <si>
    <t>MRN - SP-12</t>
  </si>
  <si>
    <t>Oriximiná, Pará, Brazil
 1° 41.189'S, 56° 28.144'W</t>
  </si>
  <si>
    <t>MRN - SP-13</t>
  </si>
  <si>
    <t xml:space="preserve"> Oriximiná, Pará, Brazil
  1° 41.643'S, 56° 28.070'W</t>
  </si>
  <si>
    <t>MRN - SP-14</t>
  </si>
  <si>
    <t xml:space="preserve"> Oriximiná, Pará, Brazil
  1° 41.951'S, 56° 28.211'W</t>
  </si>
  <si>
    <t>13.3 (See notes on column 20)</t>
  </si>
  <si>
    <t>MRN - SP-15</t>
  </si>
  <si>
    <t xml:space="preserve"> Oriximiná, Pará, Brazil
  1° 41.950'S, 56° 28.502'W</t>
  </si>
  <si>
    <t>13.1 (See notes on column 20)</t>
  </si>
  <si>
    <t>MRN - SP-16</t>
  </si>
  <si>
    <t xml:space="preserve"> Oriximiná, Pará, Brazil
  1° 41.241'S, 56° 28.777'W</t>
  </si>
  <si>
    <t>18.4 (See notes on column 20)</t>
  </si>
  <si>
    <t>MRN - SP-19</t>
  </si>
  <si>
    <t xml:space="preserve"> Oriximiná, Pará, Brazil
  1° 40.907'S, 56° 28.126'W</t>
  </si>
  <si>
    <t>20.0 (See notes on column 20)</t>
  </si>
  <si>
    <t xml:space="preserve">Yes. August 2019 </t>
  </si>
  <si>
    <t>MRN - SP-2/3</t>
  </si>
  <si>
    <t>Oriximiná, Pará, Brazil
 1° 41.067'S, 56° 24.228'W</t>
  </si>
  <si>
    <t>Centerline  (See notes on column 20)</t>
  </si>
  <si>
    <t>19.0 (See notes on column 20)</t>
  </si>
  <si>
    <r>
      <t xml:space="preserve">TO BE UPDATED ON JANUARY 31, 2021
4. The facility is designated as "inactive" since it is not currently receiving any tailings discharge.
6. This structure is being utilized for rehabilitation tests, however closing/decomissioning plan is under way.
</t>
    </r>
    <r>
      <rPr>
        <sz val="10"/>
        <rFont val="Arial"/>
        <family val="2"/>
      </rPr>
      <t>7. This is the current classification in accordance with ANM. A reevaluation of the classification is underway by ANM and AECOM.                                                                                                                                                              8. The height specified in this column refers to the downstream slope of the structure, except for TP-03, in which case the height of the upstream slope was specified.
12.The available documents are enough to ensure the safety of the structure, including an independent stability report and As Is documentation;
13.The classification was performed by independent auditing (September 19) and needs to be validated by the mining regulatory agency.
17.There is a Dam Break study.                                                                                                                                   
18 .Closure plan is under development, where long term monitoring will be specified.
19.The structures are being evaluated for a PMP rainfall. The project until then considered the service during the operation to a rainfall of 10,000 years of recurrence.</t>
    </r>
  </si>
  <si>
    <t>MRN - SP-4N</t>
  </si>
  <si>
    <t>Oriximiná, Pará, Brazil
1° 41.109'S, 56° 25.610'W</t>
  </si>
  <si>
    <t>19.5 (See notes on column 20)</t>
  </si>
  <si>
    <r>
      <t xml:space="preserve">TO BE UPDATED ON JANUARY 31, 2021
4. The facility is classified as "active" because it corresponds to the registration at SIGBM-ANM, however it is not currently in operation.
6 This structure is being utilized for rehabilitation tests, however closing/decomissioning plan is under way.
</t>
    </r>
    <r>
      <rPr>
        <sz val="10"/>
        <rFont val="Arial"/>
        <family val="2"/>
      </rPr>
      <t>7. This is the current classification in accordance with ANM. A reevaluation of the classification is underway by ANM and AECOM.                                                                                                                                                              8. The height specified in this column refers to the downstream slope of the structure, except for TP-03, in which case the height of the upstream slope was specified.
12.The available documents are enough to ensure the safety of the structure, including an independent stability report and As Is documentation;
13.The classification was performed by independent auditing (September 19) and needs to be validated by the mining regulatory agency.
17.There is a Dam Break study.                                                                                                                                   
18. Closure plan is under development, where long term monitoring will be specified.
19.The structures are being evaluated for a PMP rainfall. The project until then considered the service during the operation to a rainfall of 10,000 years of recurrence.</t>
    </r>
  </si>
  <si>
    <t>MRN - SP-4S</t>
  </si>
  <si>
    <t>Oriximiná, Pará, Brazil
1° 41.489'S, 56° 25.646'W</t>
  </si>
  <si>
    <t>Centerline (See notes on column 20)</t>
  </si>
  <si>
    <r>
      <t xml:space="preserve">TO BE UPDATED ON JANUARY 31, 2021
4. The facility is classified as "active" because it corresponds to the registration at SIGBM-ANM, however it is not currently in operation.
6  This structure closing/decomissioning plan is under way.
</t>
    </r>
    <r>
      <rPr>
        <sz val="10"/>
        <rFont val="Arial"/>
        <family val="2"/>
      </rPr>
      <t>7. This is the current classification in accordance with ANM. A reevaluation of the classification is underway by ANM and AECOM.                                                                                                                                                              8. The height specified in this column refers to the downstream slope of the structure, except for TP-03, in which case the height of the upstream slope was specified.
12. The available documents are sufficient to ensure the safety of the structure, including an independent stability report and As Is documentation;
17. There is a Dam Break study.                                                                                                                                  
18.Closure plan is under development, where long term monitoring will be specified.
19.The structures are being evaluated for a PMP rainfall . The project until then considered the service during the operation to a rainfall of 10,000 years of recurrence.</t>
    </r>
  </si>
  <si>
    <t>MRN - SP-5L</t>
  </si>
  <si>
    <t>Oriximiná, Pará, Brazil
 1° 41.009'S, 56° 26.252'W</t>
  </si>
  <si>
    <t>20.3 (See notes on column 20)</t>
  </si>
  <si>
    <r>
      <t xml:space="preserve">TO BE UPDATED ON JANUARY 31, 2021
4. The facility is classified as "active" because it corresponds to the registration at SIGBM-ANM, however it is not currently in operation. 
6  This structure closing/decomissioning plan is under way.
</t>
    </r>
    <r>
      <rPr>
        <sz val="10"/>
        <rFont val="Arial"/>
        <family val="2"/>
      </rPr>
      <t>7. This is the current classification in accordance with ANM. A reevaluation of the classification is underway by ANM and AECOM.                                                                                                                                                              8. The height specified in this column refers to the downstream slope of the structure, except for TP-03, in which case the height of the upstream slope was specified.
12. The available documents are sufficient to ensure the safety of the structure, including an independent stability report and As Is documentation;
13. The classification was performed by independent auditing (September, 19) and needs to be validated by the mining regulatory agency.
17. There is a Dam Break study.                                                                                                                                   
18 .Closure plan is under development, where long term monitoring will be specified.
19.The structures are being evaluated for a PMP rainfall . The project until then considered the service during the operation to a rainfall of 10,000 years of recurrence.</t>
    </r>
  </si>
  <si>
    <t>MRN - SP-5O</t>
  </si>
  <si>
    <t>Oriximiná, Pará, Brazil
 1° 41.079'S, 56° 26.693'W</t>
  </si>
  <si>
    <t>22.4 (See notes on column 20)</t>
  </si>
  <si>
    <r>
      <t xml:space="preserve">TO BE UPDATED ON JANUARY 31, 2021
4. The facility is classified as "active" because it corresponds to the registration at SIGBM-ANM, however it is not currently in operation.
6  This structure closing/decomissioning plan is under way.
</t>
    </r>
    <r>
      <rPr>
        <sz val="10"/>
        <rFont val="Arial"/>
        <family val="2"/>
      </rPr>
      <t>7. This is the current classification in accordance with ANM. A reevaluation of the classification is underway by ANM and AECOM.                                                                                                                                                              8. The height specified in this column refers to the downstream slope of the structure, except for TP-03, in which case the height of the upstream slope was specified.
12. The available documents are sufficient to ensure the safety of the structure, including an independent stability report and As Is documentation;
13. The classification was performed by independent auditing (September, 19) and needs to be validated by the mining regulatory agency.
17. There is a Dam Break study.                                                                                                                                   
18 . Closure plan is under development, where long term monitoring will be specified.
19.The structures are being evaluated for a PMP rainfall . The project until then considered the service during the operation to a rainfall of 10,000 years of recurrence.</t>
    </r>
  </si>
  <si>
    <t>MRN - SP-7A</t>
  </si>
  <si>
    <t xml:space="preserve"> Oriximiná, Pará, Brazil
1° 40.329'S, 56° 26.059'W</t>
  </si>
  <si>
    <t>15.9 (See notes on column 20)</t>
  </si>
  <si>
    <r>
      <t xml:space="preserve">TO BE UPDATED ON JANUARY 31, 2021
4. The facility is classified as "active" because it corresponds to the registration at SIGBM-ANM, however it is not currently in operation. 
6  This structure closing/decomissioning plan is under way.
</t>
    </r>
    <r>
      <rPr>
        <sz val="10"/>
        <rFont val="Arial"/>
        <family val="2"/>
      </rPr>
      <t>7. This is the current classification in accordance with ANM. A reevaluation of the classification is underway by ANM and AECOM.                                                                                                                                                              8. The height specified in this column refers to the downstream slope of the structure, except for TP-03, in which case the height of the upstream slope was specified.
12. The available documents are sufficient to ensure the safety of the structure, including an independent stability report and As Is documentation;
17. There is a Dam Break study.                                                                                                                                   
18 .Closure plan is under development, where long term monitoring will be specified.
19.The structures are being evaluated for a PMP rainfall . The project until then considered the service during the operation to a rainfall of 10,000 years of recurrence.</t>
    </r>
  </si>
  <si>
    <t>MRN - SP-7B</t>
  </si>
  <si>
    <t>Oriximiná, Pará, Brazil
1° 40.205'S, 56° 26.406'W</t>
  </si>
  <si>
    <t>21.5 (See notes on column 20)</t>
  </si>
  <si>
    <r>
      <t xml:space="preserve">TO BE UPDATED ON JANUARY 31, 2021
4. The facility is classified as "active" because it corresponds to the registration at SIGBM-ANM, however it is not currently in operation.
6  This structure closing/decomissioning plan is under way.
</t>
    </r>
    <r>
      <rPr>
        <sz val="10"/>
        <rFont val="Arial"/>
        <family val="2"/>
      </rPr>
      <t>7. This is the current classification in accordance with ANM. A reevaluation of the classification is underway by ANM and AECOM.                                                                                                                                                              8. The height specified in this column refers to the downstream slope of the structure, except for TP-03, in which case the height of the upstream slope was specified.
12. The available documents are sufficient to ensure the safety of the structure, including an independent stability report and As Is documentation;
17. There is a Dam Break study..                                                                                                                                   
18.Closure plan is under development, where long term monitoring will be specified.
19.The structures are being evaluated for a PMP rainfall . The project until then considered the service during the operation to a rainfall of 10,000 years of recurrence.</t>
    </r>
  </si>
  <si>
    <t>MRN - SP-7C</t>
  </si>
  <si>
    <t>Oriximiná, Pará, Brazil
1° 40.191'S, 56° 26.704'W</t>
  </si>
  <si>
    <t>28.2 (See notes on column 20)</t>
  </si>
  <si>
    <r>
      <t xml:space="preserve">TO BE UPDATED ON JANUARY 31, 2021
4. The facility is classified as "active" because it corresponds to the registration at SIGBM-ANM, however it is not currently in operation.
6  This structure closing/decomissioning plan is under way.
</t>
    </r>
    <r>
      <rPr>
        <sz val="10"/>
        <rFont val="Arial"/>
        <family val="2"/>
      </rPr>
      <t>7. This is the current classification in accordance with ANM. A reevaluation of the classification is underway by ANM and AECOM.                                                                                                                                                              8. The height specified in this column refers to the downstream slope of the structure, except for TP-03, in which case the height of the upstream slope was specified.
12. The available documents are sufficient to ensure the safety of the structure, including an independent stability report and As Is documentation;
17. There is a Dam Break study.                                                                                                                                   
18 .Closure plan is under development, where long term monitoring will be specified.
19.The structures are being evaluated for a PMP rainfall . The project until then considered the service during the operation to a rainfall of 10,000 years of recurrence.</t>
    </r>
  </si>
  <si>
    <t>MRN - SP-9A</t>
  </si>
  <si>
    <t>Oriximiná, Pará, Brazil
1° 40.095'S, 56° 27.725'W</t>
  </si>
  <si>
    <t>19.2 (See notes on column 20)</t>
  </si>
  <si>
    <t>TO BE UPDATED ON JANUARY 31, 2021
6  This structure closing/decomissioning plan is under way.
7. This classification is according to the agency ANM..                                                                                                                                                              8. The height specified in this column refers to the downstream slope of the structure, except for TP-03, in which case the height of the upstream slope was specified.
12. The available documents are sufficient to ensure the safety of the structure, including an independent stability report and As Is documentation;
17. There is a Dam Break study.                                                                                                                                  
18 .Closure plan is under development, where long term monitoring will be specified.
19.The structures are being evaluated for a PMP rainfall . The project until then considered the service during the operation to a rainfall of 10,000 years of recurrence.</t>
  </si>
  <si>
    <t>MRN - TP-01</t>
  </si>
  <si>
    <t xml:space="preserve"> Oriximiná, Pará, Brazil
  1° 41.005'S, 56° 24.659'W</t>
  </si>
  <si>
    <t>11.3 (See notes on column 20)</t>
  </si>
  <si>
    <t>Yes. April 2017 (risk analysis) / June 2018 (dam break study)</t>
  </si>
  <si>
    <r>
      <t xml:space="preserve">TO BE UPDATED ON JANUARY 31, 2021
4. The facility is designated as "inactive" since it is not currently receiving any tailings.
6  This structure closing/decomissioning plan is under way.
7. This classification is according to the agency ANM.                                                                                                                                                              8. The height specified in this column refers to the downstream slope of the structure, except for TP-03, in which case the height of the upstream slope was specified.
12. The available documents are sufficient to ensure the safety of the structure, including an independent stability report and As Is documentation;
15. A prior study raised a concern regarding a specific section within this structure - a spillway was added to address this concern, as recommended in the study. The concern no longer exists and the structure has never failed to obtain a declaration of stability as required under applicable regulations. 
17. There is a Dam Break study.                                                                                                                                  </t>
    </r>
    <r>
      <rPr>
        <sz val="10"/>
        <rFont val="Arial"/>
        <family val="2"/>
      </rPr>
      <t xml:space="preserve">
18 . Closure plan is under development, where long term monitoring will be specified.
19.The structures are being evaluated for a PMP rainfall . The project until then considered the service during the operation to a rainfall of 10,000 years of recurrence.</t>
    </r>
  </si>
  <si>
    <t>MRN - TP-02</t>
  </si>
  <si>
    <t xml:space="preserve"> Oriximiná, Pará, Brazil
1° 40.588'S, 56° 26.272'W</t>
  </si>
  <si>
    <t>15.4 (See notes on column 20)</t>
  </si>
  <si>
    <t>5.47 (See notes on column 20)</t>
  </si>
  <si>
    <t>Yes. April 2017 (risk analysis) 
Yes. June 2018</t>
  </si>
  <si>
    <t>TO BE UPDATED ON JANUARY 31, 2021
7. This classification is according to the agency ANM.
8. The height specified in this column refers to the downstream slope of the structure, except for TP-03, in which case the height of the upstream slope was specified.
10. The volume presented for TP-02 is the current volume. It is important to note that TP-02 is a thickening pond and that it’s volume will vary throughout the year based on the elevation of the of water on its surface.
12. The available documents are sufficient to ensure the safety of the structure, including an independent stability report and As Is documentation;
17. There is a Dam Break study.
19.The structures are being evaluated for a PMP rainfall . The project until then considered the service during the operation to a rainfall of 10,000 years of recurrence.</t>
  </si>
  <si>
    <t>MRN - TP-03</t>
  </si>
  <si>
    <t>18.0 (See notes on column 20)</t>
  </si>
  <si>
    <t>7.2 (See notes on column 20)</t>
  </si>
  <si>
    <r>
      <rPr>
        <b/>
        <sz val="10"/>
        <rFont val="Calibri"/>
        <family val="2"/>
      </rPr>
      <t>TO BE UPDATED ON JANUARY 31, 2021</t>
    </r>
    <r>
      <rPr>
        <sz val="10"/>
        <rFont val="Calibri"/>
        <family val="2"/>
      </rPr>
      <t xml:space="preserve">
1. It's a water dam.
7. This classification is according to the agency ANM.                                                                                                                                                              8. The height specified in this column refers to the downstream slope of the structure, except for TP-03, in which case the height of the upstream slope was specified.
9. The volume specified refers to the total volume of the reservoir.
10. The volume specified refers to the total volume of the reservoir.
12. The available documents are sufficient to ensure the safety of the structure, including an independent stability report and As Is documentation;
17. There is a Dam Break study.
19.The structures are being evaluated for a PMP rainfall . The project until then considered the service during the operation to a rainfall of 10,000 years of recurrence.</t>
    </r>
  </si>
  <si>
    <t>January 2021</t>
  </si>
  <si>
    <t xml:space="preserve">Mine Tailings Disclosure Table </t>
  </si>
  <si>
    <t>Célula Gestão da Informação</t>
  </si>
  <si>
    <t>Operação</t>
  </si>
  <si>
    <t>Gest. da Informação (Método Construtivo)</t>
  </si>
  <si>
    <t>Célula Gestão da Informação (RISR)</t>
  </si>
  <si>
    <t>Operação (com base no AS IS)</t>
  </si>
  <si>
    <t>Gestao Estruturas (PAEBM + Relatório classificação 2018 - 2020)</t>
  </si>
  <si>
    <t>Uso Futuro / Descaracterização / Projetos</t>
  </si>
  <si>
    <t>Gestao Estruturas (Dam Break)</t>
  </si>
  <si>
    <t>1. "Barragem de Rejeitos" Nome/Identificação</t>
  </si>
  <si>
    <t>Sistema 5 - MAC</t>
  </si>
  <si>
    <t>Sistema Pontal</t>
  </si>
  <si>
    <t>Sistema Conceição</t>
  </si>
  <si>
    <t>Rio do Peixe (Barragem)</t>
  </si>
  <si>
    <t>CCCT - A Area</t>
  </si>
  <si>
    <t>CCCT - M Area</t>
  </si>
  <si>
    <t>CCCT - P Area</t>
  </si>
  <si>
    <t>CCCT - R Area</t>
  </si>
  <si>
    <t>CCCT - Upper Pond</t>
  </si>
  <si>
    <t>Residue Storage Area</t>
  </si>
  <si>
    <t>Levack Tailings Area</t>
  </si>
  <si>
    <t>Barragem de Rejeitos do Mirim</t>
  </si>
  <si>
    <t>Frood Emergency Tailings Area</t>
  </si>
  <si>
    <t>Thompson TMA</t>
  </si>
  <si>
    <t>TSF 01</t>
  </si>
  <si>
    <t>Barragem Pit Germano</t>
  </si>
  <si>
    <t xml:space="preserve">Barragem Principal Germano </t>
  </si>
  <si>
    <t>2. Localização</t>
  </si>
  <si>
    <t>Complexo</t>
  </si>
  <si>
    <t>Mina</t>
  </si>
  <si>
    <t>EAR</t>
  </si>
  <si>
    <t>Estrutura</t>
  </si>
  <si>
    <t>Trombetas</t>
  </si>
  <si>
    <t>Saracá</t>
  </si>
  <si>
    <t>Coleman</t>
  </si>
  <si>
    <t>Dam 1 (Levack TSF)</t>
  </si>
  <si>
    <t>Dam 3</t>
  </si>
  <si>
    <t>Dam 3A</t>
  </si>
  <si>
    <t>Dam 4</t>
  </si>
  <si>
    <t>Dam 2 at Gravel Pit</t>
  </si>
  <si>
    <t>Pike Lake Dam</t>
  </si>
  <si>
    <t>Strathcona Lake Outlet</t>
  </si>
  <si>
    <t>Levack</t>
  </si>
  <si>
    <t>LRCA Runoff Containment Dam</t>
  </si>
  <si>
    <t>LRCA Runoff Containment Ditch Berm</t>
  </si>
  <si>
    <t>Copper Cliff</t>
  </si>
  <si>
    <t>High School Dam</t>
  </si>
  <si>
    <t>M Area -  South Dam</t>
  </si>
  <si>
    <t>Cecchetto Dam</t>
  </si>
  <si>
    <t>Kallio Dam</t>
  </si>
  <si>
    <t>Mikkola Dam</t>
  </si>
  <si>
    <t>P Area - Pistol Dam 2</t>
  </si>
  <si>
    <t>P Area - Whissel Tailings Dam</t>
  </si>
  <si>
    <t>Rock Dam</t>
  </si>
  <si>
    <t>Guindon North</t>
  </si>
  <si>
    <t>Guindon South</t>
  </si>
  <si>
    <t>R Area - Dams 1</t>
  </si>
  <si>
    <t>R Area - Dams 10</t>
  </si>
  <si>
    <t>R Area - Dams 11</t>
  </si>
  <si>
    <t>R Area - Dams 12</t>
  </si>
  <si>
    <t>R Area - Dams 13</t>
  </si>
  <si>
    <t>R Area - Dams 14</t>
  </si>
  <si>
    <t>R Area - Dams 1-12</t>
  </si>
  <si>
    <t>R Area - Dams 16</t>
  </si>
  <si>
    <t>R Area - Dams 17</t>
  </si>
  <si>
    <t>R Area - Dams 18</t>
  </si>
  <si>
    <t>R Area - Dams 19</t>
  </si>
  <si>
    <t>R Area - Dams 2</t>
  </si>
  <si>
    <t>R Area - Dams 20</t>
  </si>
  <si>
    <t>R Area - Dams 21</t>
  </si>
  <si>
    <t>R Area - Dams 13-27</t>
  </si>
  <si>
    <t>R Area - Dams 23</t>
  </si>
  <si>
    <t>R Area - Dams 24</t>
  </si>
  <si>
    <t>R Area - Dams 25</t>
  </si>
  <si>
    <t>R Area - Dams 26</t>
  </si>
  <si>
    <t>R Area - Dams 27</t>
  </si>
  <si>
    <t>R Area - Dams 3</t>
  </si>
  <si>
    <t>R Area - Dams 4</t>
  </si>
  <si>
    <t>R Area - Dams 5</t>
  </si>
  <si>
    <t>R Area - Dams 6</t>
  </si>
  <si>
    <t>R Area - Dams 7</t>
  </si>
  <si>
    <t>R Area - Dams 8</t>
  </si>
  <si>
    <t>R Area - Dams 9</t>
  </si>
  <si>
    <t>R Area - Pyrrhotite Dam</t>
  </si>
  <si>
    <t>R1-CD</t>
  </si>
  <si>
    <t>Upper Pond North Dam</t>
  </si>
  <si>
    <t>3/WR/5 Dam</t>
  </si>
  <si>
    <t>Clarabelle Lake Control Dam</t>
  </si>
  <si>
    <t>Clarabelle Reservoir Dam</t>
  </si>
  <si>
    <t>Kallio Seepage Dam</t>
  </si>
  <si>
    <t>Lady MacDonald Lake Control Dam</t>
  </si>
  <si>
    <t>Mikkola Dam Buttress</t>
  </si>
  <si>
    <t>Mikkola Rock Seepage Dam</t>
  </si>
  <si>
    <t>Murray Pit Control Dam</t>
  </si>
  <si>
    <t>Nolin Reservoir Dam</t>
  </si>
  <si>
    <t>P Area - Pistol Seepage Dam</t>
  </si>
  <si>
    <t>Pump Lake Control Dam 1</t>
  </si>
  <si>
    <t>Pump Lake Saddle Dam</t>
  </si>
  <si>
    <t>R Area - Seepage Pond Dyke 1</t>
  </si>
  <si>
    <t>R Area - Seepage Pond Dyke 10</t>
  </si>
  <si>
    <t>R Area - Seepage Pond Dyke 11</t>
  </si>
  <si>
    <t>R Area - Seepage Pond Dyke 2</t>
  </si>
  <si>
    <t>R Area - Seepage Pond Dyke 3</t>
  </si>
  <si>
    <t>R Area - Seepage Pond Dyke 4</t>
  </si>
  <si>
    <t>R Area - Seepage Pond Dyke 5</t>
  </si>
  <si>
    <t>R Area - Seepage Pond Dyke 6</t>
  </si>
  <si>
    <t>R Area - Seepage Pond Dyke 7</t>
  </si>
  <si>
    <t>R Area - Seepage Pond Dyke 8</t>
  </si>
  <si>
    <t>R Area - Seepage Pond Dyke 9</t>
  </si>
  <si>
    <t>Regional Road 55 Storm Pond Dam</t>
  </si>
  <si>
    <t>Upper Pond South Dam</t>
  </si>
  <si>
    <t>Copper Cliff Nickel Refinery</t>
  </si>
  <si>
    <t>CC Nickel Refinery</t>
  </si>
  <si>
    <t>Acid Plant Pond</t>
  </si>
  <si>
    <t>CCNR East Pond</t>
  </si>
  <si>
    <t>East Landfill Pond</t>
  </si>
  <si>
    <t>IORP Primary Pond Dam</t>
  </si>
  <si>
    <t>IORP Secondary Pond Dam</t>
  </si>
  <si>
    <t>Magnetite Storage Pond Dam</t>
  </si>
  <si>
    <t>NRC Settling Pond</t>
  </si>
  <si>
    <t>Oil Tank Spill Reservoir Dam</t>
  </si>
  <si>
    <t>Sewage Lagoon Dams</t>
  </si>
  <si>
    <t>Xanthate Plant Ponds</t>
  </si>
  <si>
    <t>Electrowinning</t>
  </si>
  <si>
    <t>BOSH Drying Pond</t>
  </si>
  <si>
    <t>BOSH Pond</t>
  </si>
  <si>
    <t>CCCR Acid Plant Pond</t>
  </si>
  <si>
    <t>EW Effluent Pond</t>
  </si>
  <si>
    <t>EW Settling Pond</t>
  </si>
  <si>
    <t>Copper Cliff Smelter</t>
  </si>
  <si>
    <t>CC Smelter</t>
  </si>
  <si>
    <t>Smellter Lower Pond South Berm</t>
  </si>
  <si>
    <t>Smelter Lower Pond South Dam</t>
  </si>
  <si>
    <t>Crean Hill and Ellen</t>
  </si>
  <si>
    <t>Crean Hill</t>
  </si>
  <si>
    <t xml:space="preserve">Crean Hill - Water Intake Dam </t>
  </si>
  <si>
    <t>Crean Hill - West Dam</t>
  </si>
  <si>
    <t>Diversion Dam</t>
  </si>
  <si>
    <t>Monk Lake Splitter Dam</t>
  </si>
  <si>
    <t>Monk Lake Weir Dam</t>
  </si>
  <si>
    <t>Ellen Pit</t>
  </si>
  <si>
    <t>Ellen Pit - North Dam</t>
  </si>
  <si>
    <t>Ellen Pit - West Dam</t>
  </si>
  <si>
    <t>Creighton</t>
  </si>
  <si>
    <t>Lower Retention Pond Dam</t>
  </si>
  <si>
    <t>Meatbird Creek</t>
  </si>
  <si>
    <t>Sand Plant Berm</t>
  </si>
  <si>
    <t>Upper Retention Pond Dam 1</t>
  </si>
  <si>
    <t>Upper Retention Pond Dam 2</t>
  </si>
  <si>
    <t>Upper Retention Pond Dam 3</t>
  </si>
  <si>
    <t>Upper Retention Pond Dam 4</t>
  </si>
  <si>
    <t>Upper Retention Pond Water Control Structure</t>
  </si>
  <si>
    <t>Gertrude</t>
  </si>
  <si>
    <t>Containment Berm No. 1</t>
  </si>
  <si>
    <t>Containment Berm No. 2</t>
  </si>
  <si>
    <t>Containment Berm No. 3</t>
  </si>
  <si>
    <t>Dam 1</t>
  </si>
  <si>
    <t>Dam 2</t>
  </si>
  <si>
    <t>Diversion Berm 1</t>
  </si>
  <si>
    <t>Diversion Berm 2</t>
  </si>
  <si>
    <t>Diversion Berm 3</t>
  </si>
  <si>
    <t>Diversion Berm 4</t>
  </si>
  <si>
    <t>Diversion Berm 5</t>
  </si>
  <si>
    <t>Diversion Berm 6</t>
  </si>
  <si>
    <t>Diversion Berm 7</t>
  </si>
  <si>
    <t>Diversion Berm 8</t>
  </si>
  <si>
    <t>Diversion Berm 9</t>
  </si>
  <si>
    <t>Emergency Spillway to West Pit</t>
  </si>
  <si>
    <t>Sump Dam</t>
  </si>
  <si>
    <t>Garson</t>
  </si>
  <si>
    <t>Polishing Pond Dam</t>
  </si>
  <si>
    <t>R1 Dyke</t>
  </si>
  <si>
    <t>R1/R2 Dam</t>
  </si>
  <si>
    <t>Settling Pond Dam</t>
  </si>
  <si>
    <t>Upper Reservoir Dam</t>
  </si>
  <si>
    <t>Kirkwood</t>
  </si>
  <si>
    <t>Treatment Ponds</t>
  </si>
  <si>
    <t>Water Retention Pond</t>
  </si>
  <si>
    <t>Long Harbour</t>
  </si>
  <si>
    <t>Erco Legacy dam</t>
  </si>
  <si>
    <t>ETP Polishing Pond</t>
  </si>
  <si>
    <t>Plant Stormwater Pond</t>
  </si>
  <si>
    <t>Port Stormwater Pond</t>
  </si>
  <si>
    <t>RBBP dam</t>
  </si>
  <si>
    <t>RSA Dam 1</t>
  </si>
  <si>
    <t>RSA Dam 2</t>
  </si>
  <si>
    <t>RSA Dam 3</t>
  </si>
  <si>
    <t>Port Colborne Refinery</t>
  </si>
  <si>
    <t>ETP Forebay Overflow Weir</t>
  </si>
  <si>
    <t>External Polishing Pond</t>
  </si>
  <si>
    <t>Internal Polishing Pond</t>
  </si>
  <si>
    <t>Wetlands Dam</t>
  </si>
  <si>
    <t>Shebandowan</t>
  </si>
  <si>
    <t>Dam 2 Spillway Structure</t>
  </si>
  <si>
    <t>Mill Storm Water Runoff Pond</t>
  </si>
  <si>
    <t>Tailings Dam 1 (Shebandowan TSF)</t>
  </si>
  <si>
    <t>Tailings Dam 2</t>
  </si>
  <si>
    <t>Tailings Dam 3</t>
  </si>
  <si>
    <t>Tailings Dam 3A</t>
  </si>
  <si>
    <t>Tailings Dam 4</t>
  </si>
  <si>
    <t>Tailings Dam 5</t>
  </si>
  <si>
    <t>Stobie</t>
  </si>
  <si>
    <t>Frood-Stobie</t>
  </si>
  <si>
    <t>Airstrip Tunnel Dam</t>
  </si>
  <si>
    <t>East Diversion Dam</t>
  </si>
  <si>
    <t>FETA Upstream Diversion Dam</t>
  </si>
  <si>
    <t>Frood Open Pit Diversion Dam</t>
  </si>
  <si>
    <t>Frood Pond Dam</t>
  </si>
  <si>
    <t>Northeast Diversion Dam</t>
  </si>
  <si>
    <t>Stobie Lower Pond Dam</t>
  </si>
  <si>
    <t>Turner Avenue ARD Diversion Berm</t>
  </si>
  <si>
    <t>Whitson Lake Dam</t>
  </si>
  <si>
    <t>Little Stobie</t>
  </si>
  <si>
    <t>Little Stobie AMD Concrete Dam</t>
  </si>
  <si>
    <t>Little Stobie Treatment Pond Dyke</t>
  </si>
  <si>
    <t>Thompson</t>
  </si>
  <si>
    <t>Birchtree</t>
  </si>
  <si>
    <t>Clearwater Lake Dam</t>
  </si>
  <si>
    <t>Effluent Pond</t>
  </si>
  <si>
    <t>Northwest Protection Dykes</t>
  </si>
  <si>
    <t>Southwest Protection Dykes</t>
  </si>
  <si>
    <t>Toe Pond</t>
  </si>
  <si>
    <t>Dam A</t>
  </si>
  <si>
    <t>Dam A-1</t>
  </si>
  <si>
    <t>Dam B</t>
  </si>
  <si>
    <t>Diversion Channel Dam</t>
  </si>
  <si>
    <t>East Railway Dam</t>
  </si>
  <si>
    <t>Narrows Dyke</t>
  </si>
  <si>
    <t>Railway Dam</t>
  </si>
  <si>
    <t>Saddle Dam South</t>
  </si>
  <si>
    <t>Totten</t>
  </si>
  <si>
    <t>North Seepage Collection Pond</t>
  </si>
  <si>
    <t>Sludge Storage Cells</t>
  </si>
  <si>
    <t>South Dam</t>
  </si>
  <si>
    <t>Totten - North Dam</t>
  </si>
  <si>
    <t>Victoria Creek East Diversion Dyke</t>
  </si>
  <si>
    <t>Victoria Creek North Diversion Dyke</t>
  </si>
  <si>
    <t>Victoria</t>
  </si>
  <si>
    <t>Crean Hill Road Concrete Dam</t>
  </si>
  <si>
    <t>Ethel Lake Concrete Dam</t>
  </si>
  <si>
    <t>Mond Lake Dam</t>
  </si>
  <si>
    <t>Victoria - Water Intake Dam</t>
  </si>
  <si>
    <t>Voisey's Bay</t>
  </si>
  <si>
    <t>Mine Water Surge Pond</t>
  </si>
  <si>
    <t>North Sedimentation Pond</t>
  </si>
  <si>
    <t>Plant Site Sedimentation Pond A</t>
  </si>
  <si>
    <t>Plant Site Sedimentation Pond B</t>
  </si>
  <si>
    <t>Port Site Sedimentation Pond</t>
  </si>
  <si>
    <t>South Sedimentation Pond</t>
  </si>
  <si>
    <t>VB East Diversion Dam</t>
  </si>
  <si>
    <t>H1 Tailings Dam</t>
  </si>
  <si>
    <t>H2 Tailings Dam</t>
  </si>
  <si>
    <t>Whistle</t>
  </si>
  <si>
    <t>Collection Pond 1 North Dam</t>
  </si>
  <si>
    <t>Collection Pond 1 South Dam</t>
  </si>
  <si>
    <t>Collection Pond 2 Dam</t>
  </si>
  <si>
    <t>Collection Pond 3 Dam</t>
  </si>
  <si>
    <t>Collection Pond 4 Dam</t>
  </si>
  <si>
    <t>Collection Pond 5 Dam</t>
  </si>
  <si>
    <t>Collection Pond 6 North Dam</t>
  </si>
  <si>
    <t>Collection Pond 6 South Dam</t>
  </si>
  <si>
    <t>Collection Pond 7 Dam</t>
  </si>
  <si>
    <t>Pit Cover - Collection Pond Dam</t>
  </si>
  <si>
    <t>Pit Cover - Polishing Pond Dam</t>
  </si>
  <si>
    <t>Pit Cover - Sedimentation Pond Dam</t>
  </si>
  <si>
    <t>South Barrier Wall</t>
  </si>
  <si>
    <t>Treatment Pond 1 Dam</t>
  </si>
  <si>
    <t>Treatment Pond 1 Splitter Dyke (West)</t>
  </si>
  <si>
    <t>Treatment Pond 2 Dam</t>
  </si>
  <si>
    <t>Treatment Pond 3 Dam</t>
  </si>
  <si>
    <t>Treatment Pond 4 Dam</t>
  </si>
  <si>
    <t>West Barrier Wall</t>
  </si>
  <si>
    <t>Carajás</t>
  </si>
  <si>
    <t>Igarapé Bahia</t>
  </si>
  <si>
    <t>Captação de Água</t>
  </si>
  <si>
    <t>Onça Puma</t>
  </si>
  <si>
    <t>Barragem Igarapé</t>
  </si>
  <si>
    <t>Usina</t>
  </si>
  <si>
    <t>Dique DO-04</t>
  </si>
  <si>
    <t>Dique DO-05</t>
  </si>
  <si>
    <t>Dique DO-06</t>
  </si>
  <si>
    <t>Dique do Puma 01</t>
  </si>
  <si>
    <t>Dique DP-04</t>
  </si>
  <si>
    <t>Dique DPr-01</t>
  </si>
  <si>
    <t>Dique DPr-02</t>
  </si>
  <si>
    <t>Salobo</t>
  </si>
  <si>
    <t>Dique de Sela I</t>
  </si>
  <si>
    <t>Dique de Sela II</t>
  </si>
  <si>
    <t>Barragem de Rejeitos</t>
  </si>
  <si>
    <t>Barragem de Finos II</t>
  </si>
  <si>
    <t>Barragem de Captação</t>
  </si>
  <si>
    <t>Dique de Finos I</t>
  </si>
  <si>
    <t>Dique de Finos II</t>
  </si>
  <si>
    <t>Dique de Finos III</t>
  </si>
  <si>
    <t>Sossego</t>
  </si>
  <si>
    <t>DO-01</t>
  </si>
  <si>
    <t>DO-02</t>
  </si>
  <si>
    <t>DO-03</t>
  </si>
  <si>
    <t>DS-2</t>
  </si>
  <si>
    <t>DS-3</t>
  </si>
  <si>
    <t>Barragem do Sossego</t>
  </si>
  <si>
    <t>Dique 118-A</t>
  </si>
  <si>
    <t>Dique 118-B</t>
  </si>
  <si>
    <t>CS01</t>
  </si>
  <si>
    <t>PN1</t>
  </si>
  <si>
    <t>PN3</t>
  </si>
  <si>
    <t>PN4</t>
  </si>
  <si>
    <t>PN5</t>
  </si>
  <si>
    <t>PN6</t>
  </si>
  <si>
    <t>PS1</t>
  </si>
  <si>
    <t>PTVI</t>
  </si>
  <si>
    <t>Pomalaa</t>
  </si>
  <si>
    <t>Pomalaa R10 Dam</t>
  </si>
  <si>
    <t>Sorowako East &amp; West Mining Block</t>
  </si>
  <si>
    <t>Anoa Pond 1</t>
  </si>
  <si>
    <t>Anoa Pond 2</t>
  </si>
  <si>
    <t>Anoa Pond 4</t>
  </si>
  <si>
    <t>Anoa Water Trap</t>
  </si>
  <si>
    <t>Batu Pond</t>
  </si>
  <si>
    <t>Debbie Dam</t>
  </si>
  <si>
    <t>Debbie Pond</t>
  </si>
  <si>
    <t>Delaney Pond</t>
  </si>
  <si>
    <t>Diana Pond</t>
  </si>
  <si>
    <t>Fiona Dam</t>
  </si>
  <si>
    <t>Fiona South Pond</t>
  </si>
  <si>
    <t>Harapan Pond 1</t>
  </si>
  <si>
    <t>Harapan Pond 2</t>
  </si>
  <si>
    <t>Hasan Pond 1</t>
  </si>
  <si>
    <t>Kathryn Pocket Pond</t>
  </si>
  <si>
    <t>Kathryn Pond 1</t>
  </si>
  <si>
    <t>Kathryn Pond 2</t>
  </si>
  <si>
    <t>Konde Reservoar</t>
  </si>
  <si>
    <t>Kuala Lumpur 1</t>
  </si>
  <si>
    <t>Kuala Lumpur 2</t>
  </si>
  <si>
    <t>Kuala Lumpur Pond</t>
  </si>
  <si>
    <t>Lamangka 1 Pond</t>
  </si>
  <si>
    <t>Lamangka 2</t>
  </si>
  <si>
    <t>Lamangka 3 Pond</t>
  </si>
  <si>
    <t>Latjuba Dyke</t>
  </si>
  <si>
    <t>Latjuba Pond</t>
  </si>
  <si>
    <t>Loraine Pond 1</t>
  </si>
  <si>
    <t>Loraine Pond 2</t>
  </si>
  <si>
    <t>Lower Kockum</t>
  </si>
  <si>
    <t>Mahalona Pond</t>
  </si>
  <si>
    <t>Marlene Dam</t>
  </si>
  <si>
    <t>Nickel Hill East Pond, NCHE Pond</t>
  </si>
  <si>
    <t>Nickel Hill West Pond, NCHW Pond</t>
  </si>
  <si>
    <t>Overflow Spillway</t>
  </si>
  <si>
    <t>Pakalangkai Pond 1</t>
  </si>
  <si>
    <t>Pakalangkai Pond 2</t>
  </si>
  <si>
    <t>Patingkua Dam</t>
  </si>
  <si>
    <t>Patingkua Pond</t>
  </si>
  <si>
    <t>Perimeter Ditch and Konde</t>
  </si>
  <si>
    <t>Petea Bridge Pond 1</t>
  </si>
  <si>
    <t>Petea Bridge Pond 2</t>
  </si>
  <si>
    <t>Petea D3 Pond</t>
  </si>
  <si>
    <t>Petea Pocket Pond 1</t>
  </si>
  <si>
    <t>Petea Pocket Pond 2</t>
  </si>
  <si>
    <t>Petea Pocket Pond 3</t>
  </si>
  <si>
    <t>Petea Pocket Pond 4</t>
  </si>
  <si>
    <t>Petea Pocket Pond 5</t>
  </si>
  <si>
    <t>Petea Pond 10</t>
  </si>
  <si>
    <t>Petea Pond 11</t>
  </si>
  <si>
    <t>Petea Pond 12</t>
  </si>
  <si>
    <t>Petea Pond 1a</t>
  </si>
  <si>
    <t>Petea Pond 1b</t>
  </si>
  <si>
    <t>Petea Pond 2</t>
  </si>
  <si>
    <t>Petea Pond 3a</t>
  </si>
  <si>
    <t>Petea Pond 3b</t>
  </si>
  <si>
    <t>Petea Pond 3c</t>
  </si>
  <si>
    <t>Petea Pond 3d</t>
  </si>
  <si>
    <t>Petea Pond 3e</t>
  </si>
  <si>
    <t>Petea Pond 4a</t>
  </si>
  <si>
    <t>Petea Pond 4b</t>
  </si>
  <si>
    <t>Petea Pond 4c</t>
  </si>
  <si>
    <t>Petea Pond 5</t>
  </si>
  <si>
    <t>Petea Pond 6</t>
  </si>
  <si>
    <t>Petea Pond 7</t>
  </si>
  <si>
    <t>Pongesa Pond</t>
  </si>
  <si>
    <t>Process Plant 1 Pond</t>
  </si>
  <si>
    <t>Rante / Lamoare Pond</t>
  </si>
  <si>
    <t>Rante / Lamoare Pond 2</t>
  </si>
  <si>
    <t>Saranga Sediment Pond</t>
  </si>
  <si>
    <t>Saranga Sediment Trap</t>
  </si>
  <si>
    <t>Screening Station 11 Pond</t>
  </si>
  <si>
    <t>Screening Station 8 Pond</t>
  </si>
  <si>
    <t>Screening Station 9 Pond</t>
  </si>
  <si>
    <t>Slag Dump Pond</t>
  </si>
  <si>
    <t>Solia Perimeter Ditch</t>
  </si>
  <si>
    <t>Solia Pocket Pond 7a</t>
  </si>
  <si>
    <t>Solia Pocket Pond 7b</t>
  </si>
  <si>
    <t>Solia Pond 1a</t>
  </si>
  <si>
    <t>Solia Pond 1b</t>
  </si>
  <si>
    <t>Solia Pond 2a</t>
  </si>
  <si>
    <t>Solia Pond 2b</t>
  </si>
  <si>
    <t>Solia Pond 3</t>
  </si>
  <si>
    <t>Solia Pond 4</t>
  </si>
  <si>
    <t>Songko Pond 1</t>
  </si>
  <si>
    <t>Sumasang Pocket Pond 1</t>
  </si>
  <si>
    <t>Sumasang Pocket Pond 2</t>
  </si>
  <si>
    <t>Sumasang Pond Primary 1</t>
  </si>
  <si>
    <t>Sumasang Pond Primary 2</t>
  </si>
  <si>
    <t>Thermal Reservoir</t>
  </si>
  <si>
    <t>Upper Kockum</t>
  </si>
  <si>
    <t>Watulabu Pond 1 / PP1</t>
  </si>
  <si>
    <t>Watulabu Pond 2</t>
  </si>
  <si>
    <t>Wawono Pond</t>
  </si>
  <si>
    <t>Yani Pond</t>
  </si>
  <si>
    <t>Goro Niquel</t>
  </si>
  <si>
    <t>KO2 dam</t>
  </si>
  <si>
    <t>BSKN</t>
  </si>
  <si>
    <t>Dique do Mata</t>
  </si>
  <si>
    <t>M Area -  North Dam</t>
  </si>
  <si>
    <t>Moatize</t>
  </si>
  <si>
    <t>TSF 01 North Dam</t>
  </si>
  <si>
    <t>TSF 01 South Dam</t>
  </si>
  <si>
    <t>Barragem Auxiliar Aimorés</t>
  </si>
  <si>
    <t>Barragem da PCH Glória</t>
  </si>
  <si>
    <t>Barragem da PCH Mello</t>
  </si>
  <si>
    <t>Barragem da PCH Nova Mauricio</t>
  </si>
  <si>
    <t>Barragem da UHE AAII</t>
  </si>
  <si>
    <t>Barragem da UHE Candonga</t>
  </si>
  <si>
    <t>Barragem da UHE Estreito</t>
  </si>
  <si>
    <t>Barragem da UHE Funil</t>
  </si>
  <si>
    <t>Barragem da UHE Igarapava</t>
  </si>
  <si>
    <t>Barragem da UHE Machadinho</t>
  </si>
  <si>
    <t>Barragem da UHE Porto Estrela</t>
  </si>
  <si>
    <t>Barragem da vertente do Santo Antônio</t>
  </si>
  <si>
    <t>Barragem Principal Aimorés</t>
  </si>
  <si>
    <t>Barragem Principal Amador Aguiar I</t>
  </si>
  <si>
    <t xml:space="preserve">Agnew Lake Dam No. 1  </t>
  </si>
  <si>
    <t xml:space="preserve">Agnew Lake Dam No. 2  </t>
  </si>
  <si>
    <t xml:space="preserve">Agnew Lake Dam No. 4  </t>
  </si>
  <si>
    <t xml:space="preserve">Agnew Lake High Falls Retaining Dam  </t>
  </si>
  <si>
    <t xml:space="preserve">Agnew Lake Prospect Hill Dam  </t>
  </si>
  <si>
    <t>Agnew Lake Prospect Hill Side Dam No. 1</t>
  </si>
  <si>
    <t xml:space="preserve">Agnew Lake Prospect Hill Side Dam No. 2  </t>
  </si>
  <si>
    <t xml:space="preserve">Armstrong Lake Dam  </t>
  </si>
  <si>
    <t xml:space="preserve">Armstrong Lake Side  Dam  </t>
  </si>
  <si>
    <t xml:space="preserve">Bardney Lake Dam No. 23  </t>
  </si>
  <si>
    <t>Big Eddy Dam</t>
  </si>
  <si>
    <t xml:space="preserve">Biscotasi Lake Dam No. 1  </t>
  </si>
  <si>
    <t xml:space="preserve">Biscotasi Lake Dam No. 1a  </t>
  </si>
  <si>
    <t xml:space="preserve">Biscotasi Lake Dam No. 2  </t>
  </si>
  <si>
    <t xml:space="preserve">Biscotasi Lake Dam No. 2a  </t>
  </si>
  <si>
    <t xml:space="preserve">Biscotasi Lake Dam No. 3  </t>
  </si>
  <si>
    <t xml:space="preserve">Biscotasi Lake Dam No. 3a  </t>
  </si>
  <si>
    <t xml:space="preserve">Biscotasi Lake Dam No. 3b  </t>
  </si>
  <si>
    <t>Biscotasi Lake Dam No. 3c  </t>
  </si>
  <si>
    <t xml:space="preserve">Frechette Lake Dam No. 24  </t>
  </si>
  <si>
    <t xml:space="preserve">High Falls East Dam  </t>
  </si>
  <si>
    <t xml:space="preserve">High Falls East Spillway  </t>
  </si>
  <si>
    <t xml:space="preserve">High Falls No. 1 Gatehouse  </t>
  </si>
  <si>
    <t xml:space="preserve">High Falls No. 2 Gatehouse  </t>
  </si>
  <si>
    <t xml:space="preserve">High Falls North Dam  </t>
  </si>
  <si>
    <t xml:space="preserve">High Falls West Dam  </t>
  </si>
  <si>
    <t xml:space="preserve">Indian Lake Dam No. 4  </t>
  </si>
  <si>
    <t xml:space="preserve">Indian Lake Dam No. 4a  </t>
  </si>
  <si>
    <t xml:space="preserve">Indian Lake Dam No. 4c  </t>
  </si>
  <si>
    <t xml:space="preserve">Indian Lake Dam No. 4e  </t>
  </si>
  <si>
    <t xml:space="preserve">Indian Lake Dam No. 5  </t>
  </si>
  <si>
    <t xml:space="preserve">Ministic Lake Dam  </t>
  </si>
  <si>
    <t xml:space="preserve">Mozhabong Lake Dam No. 6  </t>
  </si>
  <si>
    <t xml:space="preserve">Nairn Falls Main Dam   </t>
  </si>
  <si>
    <t xml:space="preserve">Nairn Falls Powerhouse  </t>
  </si>
  <si>
    <t xml:space="preserve">Nairn Falls Rubber Dam  </t>
  </si>
  <si>
    <t xml:space="preserve">Ramsey Lake Dam No. 7  </t>
  </si>
  <si>
    <t xml:space="preserve">Ramsey Lake Dam No. 8  </t>
  </si>
  <si>
    <t xml:space="preserve">Ramsey Lake Dam No. 8a  </t>
  </si>
  <si>
    <t>Wab Spillway/Wastegate</t>
  </si>
  <si>
    <t>Wababageshik Forebay Walls</t>
  </si>
  <si>
    <t xml:space="preserve">Wabageshik Dam “A”  </t>
  </si>
  <si>
    <t xml:space="preserve">Wabageshik Dam “B”  </t>
  </si>
  <si>
    <t xml:space="preserve">Wabageshik Main Dam  </t>
  </si>
  <si>
    <t>Balambano Hydro Dam</t>
  </si>
  <si>
    <t>Batubesi Dam</t>
  </si>
  <si>
    <t>Karebbe Hydro Dam</t>
  </si>
  <si>
    <t>Minas Paralisadas - Sudeste</t>
  </si>
  <si>
    <t>Gongo Soco</t>
  </si>
  <si>
    <t>2</t>
  </si>
  <si>
    <t>Minas Paralisadas - Sul</t>
  </si>
  <si>
    <t>Águas Claras</t>
  </si>
  <si>
    <t>5 - MAC</t>
  </si>
  <si>
    <t>Paraopeba Norte</t>
  </si>
  <si>
    <t>Mutuca</t>
  </si>
  <si>
    <t>6</t>
  </si>
  <si>
    <t>7A</t>
  </si>
  <si>
    <t>7B</t>
  </si>
  <si>
    <t>Itabira</t>
  </si>
  <si>
    <t>Cauê</t>
  </si>
  <si>
    <t>Alcindo Vieira</t>
  </si>
  <si>
    <t>Paraopeba Sul</t>
  </si>
  <si>
    <t>João Pereira</t>
  </si>
  <si>
    <t>Alto Jacutinga</t>
  </si>
  <si>
    <t>Segredo</t>
  </si>
  <si>
    <t>Capitão do Mato</t>
  </si>
  <si>
    <t>B</t>
  </si>
  <si>
    <t>B - PDE Nordeste</t>
  </si>
  <si>
    <t>Minas Centrais</t>
  </si>
  <si>
    <t>Brucutu</t>
  </si>
  <si>
    <t>B3</t>
  </si>
  <si>
    <t>Mar Azul</t>
  </si>
  <si>
    <t>B6</t>
  </si>
  <si>
    <t>B7</t>
  </si>
  <si>
    <t>Baixo João Pereira</t>
  </si>
  <si>
    <t>Barnabé</t>
  </si>
  <si>
    <t>Barnabé 1</t>
  </si>
  <si>
    <t>Viga</t>
  </si>
  <si>
    <t>Meio</t>
  </si>
  <si>
    <t>Borrachudo</t>
  </si>
  <si>
    <t>Borrachudo II</t>
  </si>
  <si>
    <t>Cambucal I</t>
  </si>
  <si>
    <t>Cambucal II</t>
  </si>
  <si>
    <t>Mariana</t>
  </si>
  <si>
    <t>Alegria</t>
  </si>
  <si>
    <t>Tamanduá</t>
  </si>
  <si>
    <t>Capão da Serra</t>
  </si>
  <si>
    <t>Jangada</t>
  </si>
  <si>
    <t>Capim Branco</t>
  </si>
  <si>
    <t>Cemig I</t>
  </si>
  <si>
    <t>Cemig II</t>
  </si>
  <si>
    <t>Galinheiro</t>
  </si>
  <si>
    <t>Cianita 1</t>
  </si>
  <si>
    <t>Cianita 2</t>
  </si>
  <si>
    <t>Cianita 3</t>
  </si>
  <si>
    <t>Conceição</t>
  </si>
  <si>
    <t>Dicão</t>
  </si>
  <si>
    <t>Fazendão</t>
  </si>
  <si>
    <t>Dicão Leste</t>
  </si>
  <si>
    <t>Água Limpa</t>
  </si>
  <si>
    <t>Dique de Pedra</t>
  </si>
  <si>
    <t>Elefante</t>
  </si>
  <si>
    <t>Freitas</t>
  </si>
  <si>
    <t>Córrego do Meio</t>
  </si>
  <si>
    <t>Gambá</t>
  </si>
  <si>
    <t>Abóboras</t>
  </si>
  <si>
    <t>II</t>
  </si>
  <si>
    <t>III</t>
  </si>
  <si>
    <t>Ipoema</t>
  </si>
  <si>
    <t>Jirau</t>
  </si>
  <si>
    <t>Pico</t>
  </si>
  <si>
    <t>Marés I</t>
  </si>
  <si>
    <t>Marés II</t>
  </si>
  <si>
    <t>Córrego do Feijão</t>
  </si>
  <si>
    <t>Menezes I</t>
  </si>
  <si>
    <t>Menezes II</t>
  </si>
  <si>
    <t>Monjolo</t>
  </si>
  <si>
    <t>Mosquito</t>
  </si>
  <si>
    <t>Nova Baixo João Pereira</t>
  </si>
  <si>
    <t>Paracatu</t>
  </si>
  <si>
    <t>PDE 3</t>
  </si>
  <si>
    <t>PDE Fosforoso</t>
  </si>
  <si>
    <t>Del Rey</t>
  </si>
  <si>
    <t>PDE Lagoa Seca</t>
  </si>
  <si>
    <t>Fábrica Nova</t>
  </si>
  <si>
    <t>PDE Permanente I</t>
  </si>
  <si>
    <t>PDE Permanente II - Fase I</t>
  </si>
  <si>
    <t>Piabas</t>
  </si>
  <si>
    <t>Pontal</t>
  </si>
  <si>
    <t>Portaria</t>
  </si>
  <si>
    <t>Porteirinha</t>
  </si>
  <si>
    <t>Capanema</t>
  </si>
  <si>
    <t>Principal</t>
  </si>
  <si>
    <t>Quinzinho</t>
  </si>
  <si>
    <t>Santana</t>
  </si>
  <si>
    <t>Sul Inferior</t>
  </si>
  <si>
    <t>Taquaras</t>
  </si>
  <si>
    <t>VII</t>
  </si>
  <si>
    <t>02 Pontal</t>
  </si>
  <si>
    <t>03 Pontal</t>
  </si>
  <si>
    <t>04 Pontal</t>
  </si>
  <si>
    <t>05 Pontal</t>
  </si>
  <si>
    <t>S11D Eliezer Batista</t>
  </si>
  <si>
    <t>S11D</t>
  </si>
  <si>
    <t>1 Mina</t>
  </si>
  <si>
    <t>1 Usina</t>
  </si>
  <si>
    <t>105-I</t>
  </si>
  <si>
    <t>1A</t>
  </si>
  <si>
    <t>1B</t>
  </si>
  <si>
    <t>Manganês Azul</t>
  </si>
  <si>
    <t>3 Mina</t>
  </si>
  <si>
    <t>8B</t>
  </si>
  <si>
    <t>A - PDE Nordeste</t>
  </si>
  <si>
    <t>Auxiliar</t>
  </si>
  <si>
    <t>Corumbá</t>
  </si>
  <si>
    <t>Urucum</t>
  </si>
  <si>
    <t>Bacia 05 Pé da Serra</t>
  </si>
  <si>
    <t>Bacia C Usina</t>
  </si>
  <si>
    <t>Germano</t>
  </si>
  <si>
    <t>Barragem Principal Germano</t>
  </si>
  <si>
    <t>BH0</t>
  </si>
  <si>
    <t>BH1</t>
  </si>
  <si>
    <t>C - PDE Nordeste</t>
  </si>
  <si>
    <t>Caetano Lopes</t>
  </si>
  <si>
    <t>Captação (Capanema)</t>
  </si>
  <si>
    <t>Simões Filho</t>
  </si>
  <si>
    <t>Captação (Simões Filho)</t>
  </si>
  <si>
    <t>Captação Córrego das Almas</t>
  </si>
  <si>
    <t>Captação Trovões</t>
  </si>
  <si>
    <t>Cata Branca</t>
  </si>
  <si>
    <t>Fábrica</t>
  </si>
  <si>
    <t>CB-3</t>
  </si>
  <si>
    <t>Cobras</t>
  </si>
  <si>
    <t>Conjunto de Baias Viga</t>
  </si>
  <si>
    <t>Cordão Nova Vista</t>
  </si>
  <si>
    <t>Dique 1</t>
  </si>
  <si>
    <t>Dique 2</t>
  </si>
  <si>
    <t>Dique 8</t>
  </si>
  <si>
    <t>Dique de concreto</t>
  </si>
  <si>
    <t>Esperança</t>
  </si>
  <si>
    <t>Dique de Saída da Cava</t>
  </si>
  <si>
    <t>Pitangui</t>
  </si>
  <si>
    <t>Dique IV</t>
  </si>
  <si>
    <t>Dique PDE 02</t>
  </si>
  <si>
    <t>Dique V</t>
  </si>
  <si>
    <t>Dique VI</t>
  </si>
  <si>
    <t>Dique VI-A</t>
  </si>
  <si>
    <t>Dique VII</t>
  </si>
  <si>
    <t>ECJ B3/B4</t>
  </si>
  <si>
    <t>ECJ Coqueirinho</t>
  </si>
  <si>
    <t>ECJ Fábrica</t>
  </si>
  <si>
    <t>ECJ Gongo Soco</t>
  </si>
  <si>
    <t>Serra Norte</t>
  </si>
  <si>
    <t>Estéril Sul</t>
  </si>
  <si>
    <t>Fazenda Viga</t>
  </si>
  <si>
    <t>Fazendinha</t>
  </si>
  <si>
    <t>Gabiões</t>
  </si>
  <si>
    <t>Geladinho</t>
  </si>
  <si>
    <t>Santa Cruz</t>
  </si>
  <si>
    <t>Ingleses</t>
  </si>
  <si>
    <t>Jacaré</t>
  </si>
  <si>
    <t>Lagoa Azul</t>
  </si>
  <si>
    <t>Lavra Azul</t>
  </si>
  <si>
    <t>Mata Porcos</t>
  </si>
  <si>
    <t>Minervino</t>
  </si>
  <si>
    <t>Natividade</t>
  </si>
  <si>
    <t>Patrimônio</t>
  </si>
  <si>
    <t>PDE Engano</t>
  </si>
  <si>
    <t>PDE Temporária II</t>
  </si>
  <si>
    <t>Pera Jusante</t>
  </si>
  <si>
    <t>Pera Montante</t>
  </si>
  <si>
    <t>Pocilga</t>
  </si>
  <si>
    <t>Prata</t>
  </si>
  <si>
    <t>Sistema Rio do Peixe</t>
  </si>
  <si>
    <t>Rio do Peixe (Dique)</t>
  </si>
  <si>
    <t>Serrinha</t>
  </si>
  <si>
    <t>Sul Pilha</t>
  </si>
  <si>
    <t>Sump de Contenção de Sedimentos</t>
  </si>
  <si>
    <t>Norte</t>
  </si>
  <si>
    <t>Leste</t>
  </si>
  <si>
    <t>Datum</t>
  </si>
  <si>
    <t>Latitude</t>
  </si>
  <si>
    <t>Longitude</t>
  </si>
  <si>
    <t>País</t>
  </si>
  <si>
    <t>Estado/Província</t>
  </si>
  <si>
    <t>Cidade</t>
  </si>
  <si>
    <t>Brasil</t>
  </si>
  <si>
    <t>Pará</t>
  </si>
  <si>
    <t>Oriximiná</t>
  </si>
  <si>
    <t>LAT / LONG</t>
  </si>
  <si>
    <t>Canadá</t>
  </si>
  <si>
    <t>Ontario</t>
  </si>
  <si>
    <t>UTM 17T</t>
  </si>
  <si>
    <t>Sudbury</t>
  </si>
  <si>
    <t>Newfoundland</t>
  </si>
  <si>
    <t>Port Colborne</t>
  </si>
  <si>
    <t>UTM Zone 15</t>
  </si>
  <si>
    <t>Thunder Bay</t>
  </si>
  <si>
    <t>Manitoba</t>
  </si>
  <si>
    <t>Newfoundland and Labrador</t>
  </si>
  <si>
    <t>Parauapebas</t>
  </si>
  <si>
    <t>Ourilândia do Norte</t>
  </si>
  <si>
    <t>São Félix do Xingu</t>
  </si>
  <si>
    <t>Marabá</t>
  </si>
  <si>
    <t>Canaã dos Carajás</t>
  </si>
  <si>
    <t>Indonésia</t>
  </si>
  <si>
    <t>Southeast Sulawesi</t>
  </si>
  <si>
    <t>South Sulawesi</t>
  </si>
  <si>
    <t>Sorowako</t>
  </si>
  <si>
    <t>Nova Caledônia</t>
  </si>
  <si>
    <t>South Province</t>
  </si>
  <si>
    <t>Goro</t>
  </si>
  <si>
    <t>WGS84 36S</t>
  </si>
  <si>
    <t>Moçambique</t>
  </si>
  <si>
    <t>Tete</t>
  </si>
  <si>
    <t>Minas Gerais</t>
  </si>
  <si>
    <t>Aimorés</t>
  </si>
  <si>
    <t>SIRGAS-2000</t>
  </si>
  <si>
    <t>Muriaé</t>
  </si>
  <si>
    <t>Rio Preto</t>
  </si>
  <si>
    <t>Leopoldina</t>
  </si>
  <si>
    <t>Araguari</t>
  </si>
  <si>
    <t>Rio Doce</t>
  </si>
  <si>
    <t>Maranhão</t>
  </si>
  <si>
    <t>Estreito</t>
  </si>
  <si>
    <t>Lavras</t>
  </si>
  <si>
    <t>São Paulo</t>
  </si>
  <si>
    <t>Conquista</t>
  </si>
  <si>
    <t>Santa Catarina</t>
  </si>
  <si>
    <t>Piratuba</t>
  </si>
  <si>
    <t>Braúnas</t>
  </si>
  <si>
    <t>Altamira</t>
  </si>
  <si>
    <t>Nairn</t>
  </si>
  <si>
    <t>Biscotasing</t>
  </si>
  <si>
    <t>Kabupaten Luwur Timur</t>
  </si>
  <si>
    <t>23K / SIRGAS2000</t>
  </si>
  <si>
    <t>Barão de Cocais</t>
  </si>
  <si>
    <t>Nova Lima</t>
  </si>
  <si>
    <t>23S / SIRGAS2000</t>
  </si>
  <si>
    <t>Congonhas</t>
  </si>
  <si>
    <t>Ouro Preto</t>
  </si>
  <si>
    <t>São Gonçalo do Rio Abaixo</t>
  </si>
  <si>
    <t>23L / SIRGAS2000</t>
  </si>
  <si>
    <t>Jeceaba</t>
  </si>
  <si>
    <t>Brumadinho</t>
  </si>
  <si>
    <t>Itabirito</t>
  </si>
  <si>
    <t>Rio Piracicaba</t>
  </si>
  <si>
    <t>Sabará</t>
  </si>
  <si>
    <t>Belo Vale</t>
  </si>
  <si>
    <t>Santa Bárbara</t>
  </si>
  <si>
    <t>Catas Altas</t>
  </si>
  <si>
    <t>23L / SAD69</t>
  </si>
  <si>
    <t>23K / SAD69</t>
  </si>
  <si>
    <t>22M / SIRGAS2000</t>
  </si>
  <si>
    <t>21K / SIRGAS2000</t>
  </si>
  <si>
    <t>Mato Grosso do Sul</t>
  </si>
  <si>
    <t>23 K / SAD69</t>
  </si>
  <si>
    <t>24L / SIRGAS2000</t>
  </si>
  <si>
    <t>Bahia</t>
  </si>
  <si>
    <t>Rio Acima</t>
  </si>
  <si>
    <t>22M / SAD69</t>
  </si>
  <si>
    <r>
      <t xml:space="preserve"> Oriximiná, Pará, Brazil</t>
    </r>
    <r>
      <rPr>
        <sz val="8"/>
        <rFont val="Calibri"/>
        <family val="2"/>
      </rPr>
      <t xml:space="preserve"> </t>
    </r>
    <r>
      <rPr>
        <sz val="9"/>
        <rFont val="Arial"/>
        <family val="2"/>
      </rPr>
      <t>1° 41.427'S, 56° 28.518'W</t>
    </r>
  </si>
  <si>
    <t>3. Propriedade</t>
  </si>
  <si>
    <t>Vendida e não operada</t>
  </si>
  <si>
    <t>Próprio e operado</t>
  </si>
  <si>
    <t>Empresa coligada e não operada</t>
  </si>
  <si>
    <t>4. Status Inventário</t>
  </si>
  <si>
    <t>Vendida</t>
  </si>
  <si>
    <t>Inativa</t>
  </si>
  <si>
    <t>Descomissionada</t>
  </si>
  <si>
    <t>Em Construção</t>
  </si>
  <si>
    <t>Descaracterizada</t>
  </si>
  <si>
    <t>Em Descaracterização</t>
  </si>
  <si>
    <t>Coligada</t>
  </si>
  <si>
    <t>Status</t>
  </si>
  <si>
    <t>5. Data de Início de Operação</t>
  </si>
  <si>
    <t>Início de Operação</t>
  </si>
  <si>
    <t>1960s est</t>
  </si>
  <si>
    <t>unknown - est 1960s</t>
  </si>
  <si>
    <t>1960s est  Upgrade to liner 1997</t>
  </si>
  <si>
    <t>1955 est</t>
  </si>
  <si>
    <t>Unknown between 1975 to 1980</t>
  </si>
  <si>
    <t>1930 est</t>
  </si>
  <si>
    <t>Unknown prior to 1956</t>
  </si>
  <si>
    <t>1960 est</t>
  </si>
  <si>
    <t>Unknown</t>
  </si>
  <si>
    <t>1905 est</t>
  </si>
  <si>
    <t>Rehabilitated 2016</t>
  </si>
  <si>
    <t>Upgraded 2005. Original construction unknown</t>
  </si>
  <si>
    <t>Upgraded 1997. Original construction unknown.</t>
  </si>
  <si>
    <t>Unknown  1975 to 1980 est</t>
  </si>
  <si>
    <t>1970 est</t>
  </si>
  <si>
    <t>Unknown likely between 1975 and 1980</t>
  </si>
  <si>
    <t>Unknown prior to 1975. Upgraded in 2020</t>
  </si>
  <si>
    <t>Unknown between 1988 and 1994</t>
  </si>
  <si>
    <t>Initial Construction Unknown (prior to 1956). Upgraded 2016</t>
  </si>
  <si>
    <t>1969 Const, 2002-Decommissioned</t>
  </si>
  <si>
    <t>late 1960's</t>
  </si>
  <si>
    <t>1979 est.</t>
  </si>
  <si>
    <t>1984 est.</t>
  </si>
  <si>
    <t>unknown</t>
  </si>
  <si>
    <t>Upgraded 2015</t>
  </si>
  <si>
    <t>Unknown circa 1975</t>
  </si>
  <si>
    <t>1941. Rehabilitated 2008</t>
  </si>
  <si>
    <t xml:space="preserve">unknown </t>
  </si>
  <si>
    <t>1995-96</t>
  </si>
  <si>
    <t>1995-1996</t>
  </si>
  <si>
    <t>1980's</t>
  </si>
  <si>
    <t>only for closure</t>
  </si>
  <si>
    <t>2005 (upgrades)</t>
  </si>
  <si>
    <t>Unknown prior to 1946</t>
  </si>
  <si>
    <t>Unknown after 1946 and before 1975</t>
  </si>
  <si>
    <t>2004-2005</t>
  </si>
  <si>
    <t>Unknown likely late 1980's</t>
  </si>
  <si>
    <t>Q4 - 2007</t>
  </si>
  <si>
    <t>May - 2011</t>
  </si>
  <si>
    <t>Feb - 2011</t>
  </si>
  <si>
    <t>&lt;2003</t>
  </si>
  <si>
    <t>Q1-2011</t>
  </si>
  <si>
    <t>Q3 - 2008</t>
  </si>
  <si>
    <t>April - 2011</t>
  </si>
  <si>
    <t>May 2011</t>
  </si>
  <si>
    <t>Q1  - 2008</t>
  </si>
  <si>
    <t>Q3 - 2010</t>
  </si>
  <si>
    <t>Aug 2011</t>
  </si>
  <si>
    <t>Q1 - 2007</t>
  </si>
  <si>
    <t/>
  </si>
  <si>
    <t>Indisponível</t>
  </si>
  <si>
    <t>6. A barragem está atualmente em operação ou fechada de acordo com o projeto atualmente aprovado?</t>
  </si>
  <si>
    <t>7. Método de Alteamento</t>
  </si>
  <si>
    <t>8. Altura máxima atual (metros)</t>
  </si>
  <si>
    <t>10. Volume planejado de armazenamento de rejeitos em 5 anos (Mm3)</t>
  </si>
  <si>
    <t>11. Revisão mais recente de especialistas independentes</t>
  </si>
  <si>
    <t>13. Qual é a classificação de risco desta instalação, com base na consequência da falha?</t>
  </si>
  <si>
    <t>14. Que diretriz você segue para o sistema de classificação?</t>
  </si>
  <si>
    <t>15. Esta instalação, em algum momento de sua história, não foi confirmada ou certificada como estável, ou experimentou problemas de estabilidade notáveis, conforme identificado por um engenheiro independente (mesmo se posteriormente certificado como estável pela mesma empresa ou por uma empresa diferente)</t>
  </si>
  <si>
    <t>16. Você tem supervisão interna/interna de um especialista em engenharia desta instalação? Ou você tem suporte de engenharia externo para essa finalidade?</t>
  </si>
  <si>
    <t>17. Foi realizada uma análise formal do impacto a jusante nas comunidades, ecossistemas e infraestrutura crítica em caso de falha catastrófica e para refletir as condições finais? Em caso afirmativo, quando ocorreu essa avaliação?</t>
  </si>
  <si>
    <t>18. existe a) um plano de fechamento para esta barragem, e b) não
inclui monitoramento de longo prazo?</t>
  </si>
  <si>
    <t>19. Você já avaliou ou planeja avaliar suas instalações de rejeitos contra o impacto de eventos climáticos extremos mais regulares como resultado de mudanças climáticas, por exemplo, nos próximos dois anos?</t>
  </si>
  <si>
    <t>20. Qualquer outra informação relevante e documentação de apoio.
Informe se você omitiu qualquer outra exposição a instalações de rejeitos por meio de empresas coligadas que possa ter.</t>
  </si>
  <si>
    <t>Características Técnicas - Método Construtivo</t>
  </si>
  <si>
    <t>Etapa Única</t>
  </si>
  <si>
    <t>Montante / desconhecido</t>
  </si>
  <si>
    <t>Linha de centro</t>
  </si>
  <si>
    <t xml:space="preserve">Linha de centro </t>
  </si>
  <si>
    <t>Jusante</t>
  </si>
  <si>
    <t>Escudo exterior compactado</t>
  </si>
  <si>
    <t>Recuperação / Dragagem</t>
  </si>
  <si>
    <t>Etapa única</t>
  </si>
  <si>
    <t>Altura Máxima Atual (m)</t>
  </si>
  <si>
    <t>15 (See notes on column 20)</t>
  </si>
  <si>
    <t>16,4 (See notes on column 20)</t>
  </si>
  <si>
    <t>19,7 (See notes on column 20)</t>
  </si>
  <si>
    <t>23,7 (See notes on column 20)</t>
  </si>
  <si>
    <t>15,8 (See notes on column 20)</t>
  </si>
  <si>
    <t>16,5 (See notes on column 20)</t>
  </si>
  <si>
    <t>13,3 (See notes on column 20)</t>
  </si>
  <si>
    <t>13,1 (See notes on column 20)</t>
  </si>
  <si>
    <t>18,4 (See notes on column 20)</t>
  </si>
  <si>
    <t>20 (See notes on column 20)</t>
  </si>
  <si>
    <t>19 (See notes on column 20)</t>
  </si>
  <si>
    <t>19,5 (See notes on column 20)</t>
  </si>
  <si>
    <t>20,3 (See notes on column 20)</t>
  </si>
  <si>
    <t>22,4 (See notes on column 20)</t>
  </si>
  <si>
    <t>15,9 (See notes on column 20)</t>
  </si>
  <si>
    <t>21,5 (See notes on column 20)</t>
  </si>
  <si>
    <t>28,2 (See notes on column 20)</t>
  </si>
  <si>
    <t>19,2 (See notes on column 20)</t>
  </si>
  <si>
    <t>11,3 (See notes on column 20)</t>
  </si>
  <si>
    <t>15,4 (See notes on column 20)</t>
  </si>
  <si>
    <t>18 (See notes on column 20)</t>
  </si>
  <si>
    <t>&lt; 4</t>
  </si>
  <si>
    <t>2.28 (approximate based on crest elevation 43.7 )</t>
  </si>
  <si>
    <t>8 (98m crest elevation)</t>
  </si>
  <si>
    <t>3 (10m crest elevation)</t>
  </si>
  <si>
    <t>4.5 m height. (110.5 m crest elevation)</t>
  </si>
  <si>
    <t>12(140m crest elevation)</t>
  </si>
  <si>
    <t>5 (140 crest elevation)</t>
  </si>
  <si>
    <t>4 est</t>
  </si>
  <si>
    <t>3 / 4.2</t>
  </si>
  <si>
    <t>Volume Atual (m3)</t>
  </si>
  <si>
    <t>5,47 (See notes on columm 20)</t>
  </si>
  <si>
    <t>7,00 (See notes on column 20)</t>
  </si>
  <si>
    <t>&lt;50,000</t>
  </si>
  <si>
    <t>&lt;36,000</t>
  </si>
  <si>
    <t>None</t>
  </si>
  <si>
    <t>32,786 ( spillway)</t>
  </si>
  <si>
    <t>25,067 (Spillway)</t>
  </si>
  <si>
    <t>56,719 (Spillway)</t>
  </si>
  <si>
    <t xml:space="preserve">14,600,000 at elev. 108.4 (19,400,000 at crest) </t>
  </si>
  <si>
    <t>6,000,000 at elev. 133.0m,9,000,000 (at spillway invert 138.2m)</t>
  </si>
  <si>
    <t>unknown likely less than 20,000</t>
  </si>
  <si>
    <t>N/A</t>
  </si>
  <si>
    <t xml:space="preserve">N/A </t>
  </si>
  <si>
    <t>9. Volume atual de armazenamento de rejeitos (m3)</t>
  </si>
  <si>
    <t>Volume de Projeto (m3)</t>
  </si>
  <si>
    <t>Baixo</t>
  </si>
  <si>
    <t>Sistema de Classificação de Risco</t>
  </si>
  <si>
    <t>CDA</t>
  </si>
  <si>
    <t>MNR</t>
  </si>
  <si>
    <t>Decreto da Nova Caledônia  #2015-526</t>
  </si>
  <si>
    <t>Lei Moçambicana - Decreto 50 - 2017</t>
  </si>
  <si>
    <t>ANEEL</t>
  </si>
  <si>
    <t>LRIA</t>
  </si>
  <si>
    <t>ITRB
Data Final
(dia/mês/ano)</t>
  </si>
  <si>
    <t>12. Você tem registros de engenharia relevantes e completos, incluindo projeto, construção, operação, manutenção e/ou encerramento.</t>
  </si>
  <si>
    <t>Lista do CoE
Registros do Projeto?
(Sim ou Não)</t>
  </si>
  <si>
    <t>Sim</t>
  </si>
  <si>
    <t xml:space="preserve">Sim </t>
  </si>
  <si>
    <t>Não</t>
  </si>
  <si>
    <t>Operador: Sim
Vale: Não</t>
  </si>
  <si>
    <t>Categoria de Risco</t>
  </si>
  <si>
    <t>MÉDIO</t>
  </si>
  <si>
    <t>ALTO</t>
  </si>
  <si>
    <t>BAIXO</t>
  </si>
  <si>
    <t>Aguardando avaliação</t>
  </si>
  <si>
    <t>Lista do CoE
Já esteve instável?
(Sim ou Não)</t>
  </si>
  <si>
    <t>Lista do CoE
de 21/01/2021
(Sim ou Não)</t>
  </si>
  <si>
    <t>Lista do CoE
Operada/Fechada
com Projeto aprovado?
(Sim ou Não)</t>
  </si>
  <si>
    <t>Lista do CoE
Possue Sup. Engenharia Interna? Possue 
Sup. Engenharia Externa?</t>
  </si>
  <si>
    <t>Lista do CoE
Possue Anal. Ruptura?
(Sim ou Não e ano)</t>
  </si>
  <si>
    <t>Lista do CoE
Possue Plan.Fecham? 
Monit.Longo Prazo?
(Sim ou Não)</t>
  </si>
  <si>
    <t>Lista do CoE
Incluiu Mud.Climática?
(Sim ou Não)</t>
  </si>
  <si>
    <t>Lista do CoE
Info. Relevante</t>
  </si>
  <si>
    <t>Sim. Sim.</t>
  </si>
  <si>
    <t>Sim, Junho 2018</t>
  </si>
  <si>
    <t>Vide notas no item 20.</t>
  </si>
  <si>
    <t>Sim.</t>
  </si>
  <si>
    <t>4. A instalação foi designada como "inativa", uma vez que não está recebendo nenhum lançamento de rejeito.
6 Essa estrutura está sendo utilizada para testes de reabilitação, porém o plano de fechamento / descomissionamento está em andamento.
7. Essa classificação está de acordo com a agência ANM.
8. A altura especificada neste pilar refere-se à inclinação a jusante da estrutura, exceto TP-03, caso em que foi especificada a altura da inclinação a montante.
12. Os documentos disponíveis são suficientes para garantir a segurança da estrutura, incluindo relatório de estabilidade independente e documentação do estado de funcionamento;
13. A classificação já foi validada pelo órgão regulador de mineração.
17. Há um estudo Dam Break.
18. Plano de fechamento está em desenvolvimento, onde o monitoramento de longo prazo será especificado.
19. As estruturas estão sendo avaliadas para uma chuva PMP. O projeto até então considerava o atendimento durante a operação a uma precipitação de 10.000 anos de recorrência.</t>
  </si>
  <si>
    <t>4. A instalação está classificada como "ativa" por corresponder ao registro no SIGBM-ANM, porém não se encontra em operação.
6 Este plano de fechamento / descomissionamento da estrutura está em andamento.
7. Esta classificação está de acordo com a agência ANM.
8. A altura especificada neste pilar refere-se à inclinação a jusante da estrutura, exceto TP-03, caso em que foi especificada a altura da inclinação a montante.
12. Os documentos disponíveis são suficientes para garantir a segurança da estrutura, incluindo um relatório de estabilidade independente e documentação do estado de funcionamento;
13. A classificação já foi validada pelo órgão regulador de mineração.
17. Há um estudo Dam Break.
18. Plano de fechamento está em desenvolvimento, onde o monitoramento de longo prazo será especificado.
19. As estruturas estão sendo avaliadas para uma chuva PMP. O projeto até então considerava o atendimento durante a operação a uma precipitação de 10.000 anos de recorrência.</t>
  </si>
  <si>
    <t>Sim. Não.</t>
  </si>
  <si>
    <t>7. Esta classificação está de acordo com a agência ANM.
8. A altura especificada neste pilar refere-se à inclinação a jusante da estrutura, exceto TP-03, caso em que foi especificada a altura da inclinação a montante.
12. Os documentos disponíveis são suficientes para garantir a segurança da estrutura, incluindo um relatório de estabilidade independente e documentação do estado de funcionamento.
13. A classificação já foi validada pelo órgão regulador de mineração.
17. Há um estudo Dam Break.
19. As estruturas estão sendo avaliadas para uma chuva PMP. O projeto até então considerava o atendimento durante a operação a uma precipitação de 10.000 anos de recorrência.</t>
  </si>
  <si>
    <t>7. Esta classificação está de acordo com a agência ANM.
8. A altura fornece neste pilar referência-se à grande inclinação a jusante da estrutura, exceto TP-03, caso em que foi necessário a altura da inclinação a montante.
12. Os documentos disponíveis são suficientes para garantir a segurança da estrutura, incluindo um relatório de estabilidade independente e documentos de segurança do estado de funcionamento.
13. A classificação já foi validada pelo órgão regulador de mineração.
17. Há um estudo Quebra da Barragem.
19. As estruturas estão sendo avaliadas para uma chuva PMP. O projeto até então considerar o atendimento durante uma operação a uma exclusão de 10.000 anos de recorrência.</t>
  </si>
  <si>
    <t>7. Esta classificação está de acordo com a agência ANM.
8. A altura especificada neste pilar refere-se à inclinação a jusante da estrutura, exceto TP-03, caso em que foi especificada a altura da inclinação a montante.
12. Os documentos disponíveis são suficientes para garantir a segurança da estrutura, incluindo um relatório de estabilidade independente e documentação do estado de funcionamento;
17. Há um estudo Dam Break.
19. As estruturas estão sendo avaliadas para uma chuva PMP. O projeto até então considerava o atendimento durante a operação a uma precipitação de 10.000 anos de recorrência.</t>
  </si>
  <si>
    <t xml:space="preserve">Sim, Agosto 2019 </t>
  </si>
  <si>
    <t>4. A instalação foi designada como "inativa", uma vez que não está recebendo nenhum lançamento de rejeito.
6. Esta estrutura está sendo utilizada para testes de reabilitação, porém o plano de fechamento / descomissionamento está em andamento.
7. Esta classificação está de acordo com a agência ANM.
8. A altura especificada neste pilar refere-se à inclinação a jusante da estrutura, exceto TP-03, caso em que foi especificada a altura da inclinação a montante.
12. Os documentos disponíveis são suficientes para garantir a segurança da estrutura, incluindo relatório de estabilidade independente e documentação do estado de funcionamento;
13. A classificação já foi validada pelo órgão regulador de mineração.
17. Há um estudo Dam Break.
18. Plano de fechamento está em desenvolvimento, onde o monitoramento de longo prazo será especificado.
19. As estruturas estão sendo avaliadas para uma chuva PMP. O projeto até então considerava o atendimento durante a operação a uma precipitação de 10.000 anos de recorrência.</t>
  </si>
  <si>
    <t>4. A instalação está classificada como "ativa" por corresponder ao registro no SIGBM-ANM, porém não se encontra em operação.
6 Essa estrutura está sendo utilizada para testes de reabilitação, porém o plano de fechamento / descomissionamento está em andamento.
7. Esta classificação está de acordo com a agência ANM.
8. A altura especificada neste pilar refere-se à inclinação a jusante da estrutura, exceto TP-03, caso em que foi especificada a altura da inclinação a montante.
12. Os documentos disponíveis são suficientes para garantir a segurança da estrutura, incluindo relatório de estabilidade independente e documentação do estado de funcionamento;
13. A classificação já foi validada pelo órgão regulador de mineração.
17. Há um estudo Dam Break.
18. Plano de fechamento está em desenvolvimento, onde o monitoramento de longo prazo será especificado.
19. As estruturas estão sendo avaliadas para uma chuva PMP. O projeto até então considerava o atendimento durante a operação a uma precipitação de 10.000 anos de recorrência.</t>
  </si>
  <si>
    <t>4. A instalação está classificada como "ativa" por corresponder ao registro no SIGBM-ANM, porém não se encontra em operação.
6 Este plano de fechamento / descomissionamento da estrutura está em andamento.
7. Esta classificação está de acordo com a agência ANM.
8. A altura especificada neste pilar refere-se à inclinação a jusante da estrutura, exceto TP-03, caso em que foi especificada a altura da inclinação a montante.
12. Os documentos disponíveis são suficientes para garantir a segurança da estrutura, incluindo um relatório de estabilidade independente e documentação do estado de funcionamento;
17. Há um estudo Dam Break.
18. Plano de fechamento está em desenvolvimento, onde o monitoramento de longo prazo será especificado.
19. As estruturas estão sendo avaliadas para uma chuva PMP. O projeto até então considerava o atendimento durante a operação a uma precipitação de 10.000 anos de recorrência.</t>
  </si>
  <si>
    <t>4. A instalação está classificada como "ativa" por corresponder ao registro no SIGBM-ANM, porém não se encontra em operação.
6. Este plano de fechamento / descomissionamento da estrutura está em andamento.
7. Esta classificação está de acordo com a agência ANM.
8. A altura especificada neste pilar refere-se à inclinação a jusante da estrutura, exceto TP-03, caso em que foi especificada a altura da inclinação a montante.
12. Os documentos disponíveis são suficientes para garantir a segurança da estrutura, incluindo um relatório de estabilidade independente e documentação do estado de funcionamento;
13. A classificação já foi validada pelo órgão regulador de mineração.
17. Há um estudo Dam Break.
18. Plano de fechamento está em desenvolvimento, onde o monitoramento de longo prazo será especificado.
19. As estruturas estão sendo avaliadas para uma chuva PMP. O projeto até então considerava o atendimento durante a operação a uma precipitação de 10.000 anos de recorrência.</t>
  </si>
  <si>
    <t>4. A instalação está classificada como "ativa" por corresponder ao registro no SIGBM-ANM, porém não se encontra em operação.
6. Este plano de fechamento / descomissionamento da estrutura está em andamento.
7. Esta classificação está de acordo com a agência ANM.
8. A altura especificada neste pilar refere-se à inclinação a jusante da estrutura, exceto TP-03, caso em que foi especificada a altura da inclinação a montante.
12. Os documentos disponíveis são suficientes para garantir a segurança da estrutura, incluindo um relatório de estabilidade independente e documentação do estado de funcionamento;
17. Há um estudo Dam Break.
18. Plano de fechamento está em desenvolvimento, onde o monitoramento de longo prazo será especificado.
19. As estruturas estão sendo avaliadas para uma chuva PMP. O projeto até então considerava o atendimento durante a operação a uma precipitação de 10.000 anos de recorrência.</t>
  </si>
  <si>
    <t>4. A instalação está classificada como "ativa" por corresponder ao registro no SIGBM-ANM, porém não se encontra em operação.
6. Este plano de fechamento / descomissionamento da estrutura está em andamento.
7. Esta classificação está de acordo com a agência ANM.
8. A altura especificada neste pilar refere-se à inclinação a jusante da estrutura, exceto TP-03, caso em que foi especificada a altura da inclinação a montante.
12. Os documentos disponíveis são suficientes para garantir a segurança da estrutura, incluindo um relatório de estabilidade independente e documentação do estado de funcionamento.
17. Há um estudo Dam Break.
18. Plano de fechamento está em desenvolvimento, onde o monitoramento de longo prazo será especificado.
19. As estruturas estão sendo avaliadas para uma chuva PMP. O projeto até então considerava o atendimento durante a operação a uma precipitação de 10.000 anos de recorrência.</t>
  </si>
  <si>
    <t>4. A instalação está classificada como "ativa" por corresponder ao registro no SIGBM-ANM, porém não se encontra em operação.
6. O plano de fechamento / descomissionamento da estrutura está em andamento.
7. Esta classificação está de acordo com a agência ANM.
8. A altura especificada neste pilar refere-se à inclinação a jusante da estrutura, exceto TP-03, caso em que foi especificada a altura da inclinação a montante.
12. Os documentos disponíveis são suficientes para garantir a segurança da estrutura, incluindo um relatório de estabilidade independente e documentação do estado de funcionamento.
17. Há um estudo Dam Break.
18 O plano de fechamento está em desenvolvimento, onde o monitoramento de longo prazo será especificado.
19. As estruturas estão sendo avaliadas para uma chuva PMP. O projeto até então considerava o atendimento durante a operação a uma precipitação de 10.000 anos de recorrência.</t>
  </si>
  <si>
    <t>6. O plano de fechamento / descomissionamento da estrutura está em andamento.
7. Esta classificação está de acordo com a agência ANM ..
8. A altura especificada neste pilar refere-se à inclinação a jusante da estrutura, exceto TP-03, caso em que foi especificada a altura da inclinação a montante.
12. Os documentos disponíveis são suficientes para garantir a segurança da estrutura, incluindo um relatório de estabilidade independente e documentação do estado de funcionamento.
17. Há um estudo Dam Break.
18. Plano de fechamento está em desenvolvimento, onde o monitoramento de longo prazo será especificado.
19. As estruturas estão sendo avaliadas para uma chuva PMP. O projeto até então considerava o atendimento durante a operação a uma precipitação de 10.000 anos de recorrência.</t>
  </si>
  <si>
    <t>Sim, Abril 2017 (análise de risco) / Junho 2018 (estudo de dam break)</t>
  </si>
  <si>
    <t>4. A instalação foi designada como "inativa", pois atualmente não está recebendo nenhum rejeito.
6 Este plano de fechamento / descomissionamento da estrutura está em andamento.
7. Esta classificação está de acordo com a agência ANM.
8. A altura especificada neste pilar refere-se à inclinação a jusante da estrutura, exceto TP-03, caso em que foi especificada a altura da inclinação a montante.
12. Os documentos disponíveis são suficientes para garantir a segurança da estrutura, incluindo um relatório de estabilidade independente e documentação do estado de funcionamento.
15. Um estudo anterior levantou uma preocupação com relação a uma seção específica dentro desta estrutura - um vertedouro foi adicionado para tratar dessa preocupação, conforme recomendado no estudo. A preocupação não existe mais e a estrutura nunca deixou de obter uma declaração de estabilidade, conforme exigido pelos regulamentos aplicáveis.
17. Há um estudo Dam Break.
18. Plano de fechamento está em desenvolvimento, onde o monitoramento de longo prazo será especificado.
19. As estruturas estão sendo avaliadas para uma chuva PMP. O projeto até então considerava o atendimento durante a operação a uma precipitação de 10.000 anos de recorrência.</t>
  </si>
  <si>
    <t>Sim, Abril 2017 (análise de risco) / Junho 2018</t>
  </si>
  <si>
    <t>7. Esta classificação está de acordo com a agência ANM.
8. A altura especificada neste pilar refere-se à inclinação a jusante da estrutura, exceto TP-03, caso em que foi especificada a altura da inclinação a montante.
10. O volume apresentado para TP-02 é o volume atual. É importante notar que TP-02 é uma lagoa de espessamento e que seu volume irá variar ao longo do ano com base na elevação da água em sua superfície.
12. Os documentos disponíveis são suficientes para garantir a segurança da estrutura, incluindo um relatório de estabilidade independente e documentação do estado de funcionamento;
17. Há um estudo Dam Break.
19. As estruturas estão sendo avaliadas para uma chuva PMP. O projeto até então considerava o atendimento durante a operação a uma precipitação de 10.000 anos de recorrência.</t>
  </si>
  <si>
    <t>1. É uma barragem de água.
7. Esta classificação está de acordo com a agência ANM.
8. A altura especificada neste pilar refere-se à inclinação a jusante da estrutura, exceto TP-03, caso em que foi especificada a altura da inclinação a montante.
9. O volume especificado refere-se ao volume total do reservatório.
10. O volume especificado refere-se ao volume total do reservatório.
12. Os documentos disponíveis são suficientes para garantir a segurança da estrutura, incluindo um relatório de estabilidade independente e documentação do estado de funcionamento;
17. Há um estudo Dam Break.
19. As estruturas estão sendo avaliadas para uma chuva PMP. O projeto até então considerava o atendimento durante a operação a uma precipitação de 10.000 anos de recorrência.</t>
  </si>
  <si>
    <t>Sim, 2011</t>
  </si>
  <si>
    <t>1. Essa TSF é composta de 5 barragens.</t>
  </si>
  <si>
    <t>17. Com a supervisão do TRB (Comitê de Revisão de Rejeitos), uma análise formal específica não foi realizada, uma vez que o risco e as consequências para Área A estão incluídos na Avaliação de Inundação da Área M.</t>
  </si>
  <si>
    <t>Estrutura da EAR "CCCT - R Area"</t>
  </si>
  <si>
    <t>Sim, 2018</t>
  </si>
  <si>
    <t>1. Essa TSF é composta de 1 barragem.
7. As Barragens da Área R foram construídas usando o método de camada externa compactada (COS). Eles foram construídos na direção montante, mas não usando o "método montante". Ao contrário do método tradicional de construção a montante, as barragens do método COS têm um extenso sistema de sub-drenagem para drenar a casca, os rejeitos depositados são de natureza grosseira e a casca da barragem recebe um grande esforço de compactação.</t>
  </si>
  <si>
    <t xml:space="preserve">1. Essa TSF é composta de 6 barragens.
7. As Barragens da Área R foram construídas usando o método de camada externa compactada (COS). Eles foram construídos na direção montante, mas não usando o "método montante". Ao contrário do método tradicional de construção a montante, as barragens do método COS têm um extenso sistema de sub-drenagem para drenar a casca, os rejeitos depositados são de natureza grosseira e a casca da barragem recebe um grande esforço de compactação.
</t>
  </si>
  <si>
    <t>1. Essa TSF é composta de 11 dams
7. As Barragens da Área R foram construídas usando o método de camada externa compactada (COS). Eles foram construídos na direção montante, mas não usando o "método montante". Ao contrário do método tradicional de construção a montante, as barragens do método COS têm um extenso sistema de sub-drenagem para drenar a casca, os rejeitos depositados são de natureza grosseira e a casca da barragem recebe um grande esforço de compactação.</t>
  </si>
  <si>
    <t>1. Essa TSF é composta de 13 barragens.
7. As Barragens da Área R foram construídas usando o método de camada externa compactada (COS). Eles foram construídos na direção montante, mas não usando o "método montante". Ao contrário do método tradicional de construção a montante, as barragens do método COS têm um extenso sistema de sub-drenagem para drenar a casca, os rejeitos depositados são de natureza grosseira e a casca da barragem recebe um grande esforço de compactação.</t>
  </si>
  <si>
    <t>Sim, 2017</t>
  </si>
  <si>
    <t>1. Essa TSF é composta de 2 barragens.</t>
  </si>
  <si>
    <t>Sim, 2008</t>
  </si>
  <si>
    <t>1. Essa TSF é composta de 3 barragens.</t>
  </si>
  <si>
    <t>Sim, 2019</t>
  </si>
  <si>
    <t>1. Essa TSF é composta de 6 barragens.</t>
  </si>
  <si>
    <t xml:space="preserve">1. Esta TSF é uma barragem única
13. A classificação de perigo é baseada em baixas perdas econômicas que afetam a infraestrutura limitada e não a perda de vidas ou valores ambientais e culturais
15. A análise de estabilidade foi concluída e a barreira de escória na área do pé a jusante foi construída. </t>
  </si>
  <si>
    <t>1. Essa TSF é composta de 2 barragens.
17.  Com base em uma avaliação, nenhum estudo detalhado de inundação foi necessário neste momento.</t>
  </si>
  <si>
    <t>15. Análises de estabilidade recentemente concluídas indicam que há uma condição de carregamento (não drenado de longo prazo) para a qual o Fator de Segurança da barragem não atende aos padrões da ANCOLD. Embora a barragem continue com bom desempenho, a Vale está avaliando alternativas.</t>
  </si>
  <si>
    <t>Sim, 2003</t>
  </si>
  <si>
    <t>1. Essa TSF é composta de 2 barragens
15.  Seguindo as análises internas e externas mais a supervisão do TRB (Comitê de Revisão de Rejeitos), estamos no processo de reforço e estabilização das barragens da Área M devido às camadas conhecidas de rejeitos finos no casco da barragem.</t>
  </si>
  <si>
    <t>15. Esta instalação está inativa desde 2002. Esta instalação não atendeu aos Padrões Brasileiros de Segurança de Barragens após a mudança na legislação em junho de 2017, devido à não existência de vertedouro. Esta deficiência foi completamente corrigida em janeiro de 2021.</t>
  </si>
  <si>
    <t>06. Atualmente a barragem está “inativa”, ou seja, não está recebendo rejeito em seu reservatório. Os rejeitos estão sendo depositados na cava exaurida de Souza Pinto, com vida útil de 5 anos. Após esgotar o volume disponível na cava, a disposição do rejeito será transferida para outra cava esgotada (S2A, S1 ou S4) na fase de estudo de viabilidade;
11. Inspeção realizada pelo EoR em novembro / 2020;
18. O plano de fechamento do TSF 01 está em fase conceitual. Existe um plano de reprocessamento dos rejeitos depositados na barragem, que norteará o plano de fechamento no futuro.</t>
  </si>
  <si>
    <t>Sim, 2020</t>
  </si>
  <si>
    <t>Item 12 - AS IS concluído em 07/06/ 2020.</t>
  </si>
  <si>
    <t>Não. Não.</t>
  </si>
  <si>
    <t>Item 12 - AS IS concluído em Novembro 2020.</t>
  </si>
  <si>
    <t>Sim. Não</t>
  </si>
  <si>
    <t>* Estrutura Barragem 7 - A estrutura foi adquirida por meio da aquisição da Ferrous, coom informações disponíveis após o ciclo (abril/20).</t>
  </si>
  <si>
    <t>Sim. Sim</t>
  </si>
  <si>
    <t>Item 12 - Sem "as built" e sem alguns registros de operação de disposição.</t>
  </si>
  <si>
    <t>* Estruturas 1A e 1B inseridas no sistema Conceição a partir de abril/20.</t>
  </si>
  <si>
    <t xml:space="preserve">Item 12 - AS IS concluído em 15/07/2020.
</t>
  </si>
  <si>
    <t>Item 12 - AS IS concluído em 2018. (RL-1850HH-X-34089)</t>
  </si>
  <si>
    <t>Item 17 - Considerado PAEBM e laudo de classificação emitido em 2018.</t>
  </si>
  <si>
    <t>Em implementação</t>
  </si>
  <si>
    <t>Item 12 - Retomada operacional da planta de Timbopeba por processamento a úmido.</t>
  </si>
  <si>
    <t xml:space="preserve">Item 12 -  O projeto de descaracterização incluiu o projeto As Is da estrutura (15/07/2020).
</t>
  </si>
  <si>
    <t xml:space="preserve">Item 12 - Existem registros de monitoramento e inspeção, AS IS em finalização, relatórios EoR mensais para avaliação de desempenho geotécnico.
</t>
  </si>
  <si>
    <t>A estrutura foi descaracterizada no primeiro trimestre de 2020.</t>
  </si>
  <si>
    <t xml:space="preserve">Item 12 - AS IS concluído em 20/04/2018. 
Item 17 - Elaboração de PAEBM  em curso.
</t>
  </si>
  <si>
    <t>Item 17 - Esta estrutura não possui PAEBM por não ser aplicável (médio potencial de danos associado).</t>
  </si>
  <si>
    <t>Item 17 - Esta estrutura não possui PAEBM por não ser aplicável (baixo potencial de danos associado).</t>
  </si>
  <si>
    <t xml:space="preserve">Não
</t>
  </si>
  <si>
    <t>Operator: Sim. Sim.
Vale: Não. Não.</t>
  </si>
  <si>
    <t>Sim, Junho 2020</t>
  </si>
  <si>
    <t>6. A barragem está inativa, porém está em conformidade com o projeto aprovado atualmente.
15. Os consultores externos e o ITRB (Conselho de Revisão Técnica Independente) têm consistentemente confirmado a estabilidade das barragens no sistema de rejeitos do Operador. Após o incidente de Mariana, foram realizados trabalhos de emergência, de forma a garantir a estabilidade necessária e estar em conformidade com a regulamentação aplicável.
18. A operadora está desenvolvendo um plano de fechamento e o monitoramento de longo prazo será definido como parte do processo de descomissionamento.</t>
  </si>
  <si>
    <t>Sim, Fevereiro 2020.</t>
  </si>
  <si>
    <t>Item 17. Correção da informação reportada em 2020.</t>
  </si>
  <si>
    <t xml:space="preserve">Item 12 - Sim: AS IS concluído em 18/08/2020.
</t>
  </si>
  <si>
    <t>Item 12 - AS IS concluído em 14/06/2019 e atualizado em 13/12/19 e 01/06/2020.</t>
  </si>
  <si>
    <t>Item 12 - AS IS concluído em 25/09/2019 e atualizado em 01/06/2020.</t>
  </si>
  <si>
    <t>Manganês Azul, Parauapebas, Brasil, -50,305256, -6,118703 (SIRGAS 2000)</t>
  </si>
  <si>
    <t>Manganês Azul, Parauapebas, Brasil, -50,302425, -6,120057 (SIRGAS 2000)</t>
  </si>
  <si>
    <t>Águas Claras, Nova Lima, Brasil, -43,8925632135871, -19,9770838477356 (SIRGAS 2000)</t>
  </si>
  <si>
    <t>Mutuca, Nova Lima, Brasil, -43,9425624866944, -20,0262258639382 (SIRGAS 2000)</t>
  </si>
  <si>
    <t>Segredo, Ouro Preto, Brasil, -43,878855, -20,412258 (SIRGAS 2000)</t>
  </si>
  <si>
    <t>Manganês Azul, Parauapebas, Brasil, -50,2914730753265, -6,07816101302307 (SIRGAS 2000)</t>
  </si>
  <si>
    <t>Mar Azul, Nova Lima, Brasil, -43,9543614301149, -20,0476287533386 (SIRGAS 2000)</t>
  </si>
  <si>
    <t>Urucum, Corumbá, Brasil, -57,6364448429868, -19,1712850865036 (SIRGAS 2000)</t>
  </si>
  <si>
    <t>Urucum, Corumbá, Brasil, -57,6166975794752, -19,190809341807 (SIRGAS 2000)</t>
  </si>
  <si>
    <t>Urucum, Corumbá, Brasil, -57,6395083075981, -19,1740307488727 (SIRGAS 2000)</t>
  </si>
  <si>
    <t>Urucum, Corumbá, Brasil, -57,6137813213996, -19,191840313273 (SIRGAS 2000)</t>
  </si>
  <si>
    <t>Urucum, Corumbá, Brasil, -57,6145905454562, -19,1920364197877 (SIRGAS 2000)</t>
  </si>
  <si>
    <t>Viga, Jeceaba, Brasil, -43,950869, -20,562615 (SIRGAS 2000)</t>
  </si>
  <si>
    <t>Alegria, Mariana, Brasil, -43,4873166399896, -20,1760679623569 (SIRGAS 2000)</t>
  </si>
  <si>
    <t>Água Limpa, Rio Piracicaba, Brasil, -43,1961937813929, -19,9299422409239 (SIRGAS 2000)</t>
  </si>
  <si>
    <t>Timbopeba, Ouro Preto, Brasil, -43,4905277555524, -20,2904485242455 (SIRGAS 2000)</t>
  </si>
  <si>
    <t>Água Limpa, Santa Bárbara, Brasil, -43,2223378697902, -19,9485471490136 (SIRGAS 2000)</t>
  </si>
  <si>
    <t>Água Limpa, Rio Piracicaba, Brasil, -43,2126002615526, -19,9267421942015 (SIRGAS 2000)</t>
  </si>
  <si>
    <t>Abóboras, Rio Acima, Brasil, -43,859515126647, -20,1833203726618 (SIRGAS 2000)</t>
  </si>
  <si>
    <t>Segredo, Ouro Preto, Brasil, -43,8557371621766, -20,4060630009938 (SIRGAS 2000)</t>
  </si>
  <si>
    <t>Segredo, Ouro Preto, Brasil, -43,8518108368122, -20,4082778289994 (SIRGAS 2000)</t>
  </si>
  <si>
    <t>Segredo, Ouro Preto, Brasil, -43,8366301724724, -20,4109418055333 (SIRGAS 2000)</t>
  </si>
  <si>
    <t>Segredo, Ouro Preto, Brasil, -43,8515561891357, -20,3947960912763 (SIRGAS 2000)</t>
  </si>
  <si>
    <t>Segredo, Ouro Preto, Brasil, -43,8396925621632, -20,3948801707326 (SIRGAS 2000)</t>
  </si>
  <si>
    <t>Córrego do Meio, Sabará, Brasil, -43,8045283306472, -19,8572018190883 (SIRGAS 2000)</t>
  </si>
  <si>
    <t>Serra Norte, Parauapebas, Brasil, -50,1414439216937, -5,97927727953896 (SIRGAS 2000)</t>
  </si>
  <si>
    <t>Santa Cruz, Corumbá, Brasil, -57,5599790368952, -19,2244467430223 (SIRGAS 2000)</t>
  </si>
  <si>
    <t>Segredo, Ouro Preto, Brasil, -43,8651508647419, -20,41479807579 (SIRGAS 2000)</t>
  </si>
  <si>
    <t>Conceição, Itabira, Brasil, -43,2862264667063, -19,6853774940329 (SIRGAS 2000)</t>
  </si>
  <si>
    <t>Manganês Azul, Parauapebas, Brasil, -50,3083093374117, -6,11252911715659 (SIRGAS 2000)</t>
  </si>
  <si>
    <t>Pico, Itabirito, Brasil, -43,8732254641945, -20,2249252206385 (SIRGAS 2000)</t>
  </si>
  <si>
    <t>Pico, Itabirito, Brasil, -43,8917067782491, -20,2144355763522 (SIRGAS 2000)</t>
  </si>
  <si>
    <t>Pico, Itabirito, Brasil, -43,9085095364501, -20,2205943906559 (SIRGAS 2000)</t>
  </si>
  <si>
    <t>Brucutu, Barão de Cocais, Brasil, -43,4214384344641, -19,8479150658443 (SIRGAS 2000)</t>
  </si>
  <si>
    <t>Capitão do Mato, Nova Lima, Brasil, -43,9636140578137, -20,1106152679601 (SIRGAS 2000)</t>
  </si>
  <si>
    <t>Cauê, Itabira, Brasil, -43,1829436629143, -19,6254634038872 (SIRGAS 2000)</t>
  </si>
  <si>
    <t>Conceição, Itabira, Brasil, -43,2364196242564, -19,6742263334133 (SIRGAS 2000)</t>
  </si>
  <si>
    <t>Brucutu, São Gonçalo do Rio Abaixo, Brasil, -43,3856799725096, -19,8839750086631 (SIRGAS 2000)</t>
  </si>
  <si>
    <t>Gongo Soco, Barão de Cocais, Brasil, -43,5968669867366, -19,9701756352236 (SIRGAS 2000)</t>
  </si>
  <si>
    <t>Conceição, Itabira, Brasil, -43,2741462986937, -19,6475906796733 (SIRGAS 2000)</t>
  </si>
  <si>
    <t>Timbopeba, Ouro Preto, Brasil, -43,4962351495865, -20,2705143863344 (SIRGAS 2000)</t>
  </si>
  <si>
    <t>Brucutu, São Gonçalo do Rio Abaixo, Brasil, -43,4137926152907, -19,8514462174703 (SIRGAS 2000)</t>
  </si>
  <si>
    <t>Abóboras, Nova Lima, Brasil, -43,8670088487305, -20,1818780122254 (SIRGAS 2000)</t>
  </si>
  <si>
    <t>Córrego do Feijão, Brumadinho, Brasil, -44,1244191773724, -20,1190768273628 (SIRGAS 2000)</t>
  </si>
  <si>
    <t>Alegria, Mariana, Brasil, -43,4847075455884, -20,166753381563 (SIRGAS 2000)</t>
  </si>
  <si>
    <t>Copper Cliff, Sudbury, Canadá, -81,0838950166959, 46,4781600166332 (SIRGAS 2000)</t>
  </si>
  <si>
    <t>Copper Cliff, Sudbury, Canadá, -81,07825, 46,473616 (SIRGAS 2000)</t>
  </si>
  <si>
    <t>Copper Cliff, Sudbury, Canadá, -81,0961954244412, 46,4575412368986 (SIRGAS 2000)</t>
  </si>
  <si>
    <t>Copper Cliff, Sudbury, Canadá, -81,1294947006392, 46,4690998843273 (SIRGAS 2000)</t>
  </si>
  <si>
    <t>Copper Cliff, Sudbury, Canadá, -81,0445083596893, 46,4873886962601 (SIRGAS 2000)</t>
  </si>
  <si>
    <t>Igarapé Bahia, Parauapebas, Brasil, -50,574812, -6,055327 (SIRGAS 2000)</t>
  </si>
  <si>
    <t>Long Harbour, Long Harbour, Canadá, -53,783995, 47,429255 (SIRGAS 2000)</t>
  </si>
  <si>
    <t>Goro Niquel, Goro, Nova Caledônia, 166,924930201372, -22,3044027436701 (SIRGAS 2000)</t>
  </si>
  <si>
    <t>Coleman, Levack, Canadá, -81,384347, 46,656932 (SIRGAS 2000)</t>
  </si>
  <si>
    <t>Salobo, Marabá, Brasil, ,  (SIRGAS 2000)</t>
  </si>
  <si>
    <t>Shebandowan, Thunder Bay, Canadá, -90,20296686278, 48,5833265339375 (SIRGAS 2000)</t>
  </si>
  <si>
    <t>Sossego, Canaã dos Carajás, Brasil, -50,096168, -6,437495 (SIRGAS 2000)</t>
  </si>
  <si>
    <t>Frood-Stobie, Sudbury, Canadá, -81,024933, 46,515789 (SIRGAS 2000)</t>
  </si>
  <si>
    <t>Thompson, Thompson, Canadá, -97,8302575182169, 55,7173323165625 (SIRGAS 2000)</t>
  </si>
  <si>
    <t>Voisey's Bay, Voisey's Bay, Canadá, -61,972341556102, 56,3175380229949 (SIRGAS 2000)</t>
  </si>
  <si>
    <t>Moatize, Moatize, Moçambique, 33,7743283640456, -16,1636112076859 (SIRGAS 2000)</t>
  </si>
  <si>
    <t>Germano, Mariana, Brasil, ,  (SIRGAS 2000)</t>
  </si>
  <si>
    <t>Saracá, Oriximiná, Brasil, ,  (SIRGAS 2000)</t>
  </si>
  <si>
    <t>TO BE UPDATED ON JANUARY 31, 2021
1. It's a water dam.
7. This classification is according to the agency ANM.                                                                                                                                                              8. The height specified in this column refers to the downstream slope of the structure, except for TP-03, in which case the height of the upstream slope was specified.
9. The volume specified refers to the total volume of the reservoir.
10. The volume specified refers to the total volume of the reservoir.
12. The available documents are sufficient to ensure the safety of the structure, including an independent stability report and As Is documentation;
17. There is a Dam Break study.
19.The structures are being evaluated for a PMP rainfall . The project until then considered the service during the operation to a rainfall of 10,000 years of recurrence.</t>
  </si>
  <si>
    <t>Em Implantação</t>
  </si>
  <si>
    <t>TO BE UPDATED ON JANUARY 31, 2021
4. The facility is designated as "inactive" since it is not currently receiving any tailings discharge.
6 This structure is being utilized for rehabilitation tests, however closing/decomissioning plan is under way.
7.This classification is according to the agency ANM..                                                                                                                                                              8. The height specified in this column refers to the downstream slope of the structure, except for TP-03, in which case the height of the upstream slope was specified.
12.The available documents are enough to ensure the safety of the structure, including an independent stability report and As Is documentation;
13.The classification was performed by independent auditing (September 19) and needs to be validated by the mining regulatory agency.
17.There is a Dam Break study.                                                                                                                                   
18. Closure plan is under development, where long term monitoring will be specified.
19.The structures are being evaluated for a PMP rainfall. The project until then considered the service during the operation to a rainfall of 10,000 years of recurrence.</t>
  </si>
  <si>
    <t>TO BE UPDATED ON JANUARY 31, 2021
4. The facility is classified as "active" because it corresponds to the registration at SIGBM-ANM, however it is not currently in operation.
6  This structure closing/decomissioning plan is under way.
7. This is the current classification in accordance with ANM. A reevaluation of the classification is underway by ANM and AECOM.                                                                                                                                                              8. The height specified in this column refers to the downstream slope of the structure, except for TP-03, in which case the height of the upstream slope was specified.
12. The available documents are sufficient to ensure the safety of the structure, including an independent stability report and As Is documentation;
13. The classification was performed by independent auditing (September, 19) and needs to be validated by the mining regulatory agency.
17. There is a Dam Break study.                                                                                                                                   
18. Closure plan is under development, where long term monitoring will be specified.
19.The structures are being evaluated for a PMP rainfall . The project until then considered the service during the operation to a rainfall of 10,000 years of recurrence.</t>
  </si>
  <si>
    <t>TO BE UPDATED ON JANUARY 31, 2021
4. The facility is designated as "inactive" since it is not currently receiving any tailings discharge.
6. This structure is being utilized for rehabilitation tests, however closing/decomissioning plan is under way.
7. This is the current classification in accordance with ANM. A reevaluation of the classification is underway by ANM and AECOM.                                                                                                                                                              8. The height specified in this column refers to the downstream slope of the structure, except for TP-03, in which case the height of the upstream slope was specified.
12.The available documents are enough to ensure the safety of the structure, including an independent stability report and As Is documentation;
13.The classification was performed by independent auditing (September 19) and needs to be validated by the mining regulatory agency.
17.There is a Dam Break study.                                                                                                                                   
18 .Closure plan is under development, where long term monitoring will be specified.
19.The structures are being evaluated for a PMP rainfall. The project until then considered the service during the operation to a rainfall of 10,000 years of recurrence.</t>
  </si>
  <si>
    <t>TO BE UPDATED ON JANUARY 31, 2021
4. The facility is classified as "active" because it corresponds to the registration at SIGBM-ANM, however it is not currently in operation.
6 This structure is being utilized for rehabilitation tests, however closing/decomissioning plan is under way.
7. This is the current classification in accordance with ANM. A reevaluation of the classification is underway by ANM and AECOM.                                                                                                                                                              8. The height specified in this column refers to the downstream slope of the structure, except for TP-03, in which case the height of the upstream slope was specified.
12.The available documents are enough to ensure the safety of the structure, including an independent stability report and As Is documentation;
13.The classification was performed by independent auditing (September 19) and needs to be validated by the mining regulatory agency.
17.There is a Dam Break study.                                                                                                                                   
18. Closure plan is under development, where long term monitoring will be specified.
19.The structures are being evaluated for a PMP rainfall. The project until then considered the service during the operation to a rainfall of 10,000 years of recurrence.</t>
  </si>
  <si>
    <t>TO BE UPDATED ON JANUARY 31, 2021
4. The facility is classified as "active" because it corresponds to the registration at SIGBM-ANM, however it is not currently in operation.
6  This structure closing/decomissioning plan is under way.
7. This is the current classification in accordance with ANM. A reevaluation of the classification is underway by ANM and AECOM.                                                                                                                                                              8. The height specified in this column refers to the downstream slope of the structure, except for TP-03, in which case the height of the upstream slope was specified.
12. The available documents are sufficient to ensure the safety of the structure, including an independent stability report and As Is documentation;
17. There is a Dam Break study.                                                                                                                                  
18.Closure plan is under development, where long term monitoring will be specified.
19.The structures are being evaluated for a PMP rainfall . The project until then considered the service during the operation to a rainfall of 10,000 years of recurrence.</t>
  </si>
  <si>
    <t>TO BE UPDATED ON JANUARY 31, 2021
4. The facility is classified as "active" because it corresponds to the registration at SIGBM-ANM, however it is not currently in operation. 
6  This structure closing/decomissioning plan is under way.
7. This is the current classification in accordance with ANM. A reevaluation of the classification is underway by ANM and AECOM.                                                                                                                                                              8. The height specified in this column refers to the downstream slope of the structure, except for TP-03, in which case the height of the upstream slope was specified.
12. The available documents are sufficient to ensure the safety of the structure, including an independent stability report and As Is documentation;
13. The classification was performed by independent auditing (September, 19) and needs to be validated by the mining regulatory agency.
17. There is a Dam Break study.                                                                                                                                   
18 .Closure plan is under development, where long term monitoring will be specified.
19.The structures are being evaluated for a PMP rainfall . The project until then considered the service during the operation to a rainfall of 10,000 years of recurrence.</t>
  </si>
  <si>
    <t>TO BE UPDATED ON JANUARY 31, 2021
4. The facility is classified as "active" because it corresponds to the registration at SIGBM-ANM, however it is not currently in operation.
6  This structure closing/decomissioning plan is under way.
7. This is the current classification in accordance with ANM. A reevaluation of the classification is underway by ANM and AECOM.                                                                                                                                                              8. The height specified in this column refers to the downstream slope of the structure, except for TP-03, in which case the height of the upstream slope was specified.
12. The available documents are sufficient to ensure the safety of the structure, including an independent stability report and As Is documentation;
13. The classification was performed by independent auditing (September, 19) and needs to be validated by the mining regulatory agency.
17. There is a Dam Break study.                                                                                                                                   
18 . Closure plan is under development, where long term monitoring will be specified.
19.The structures are being evaluated for a PMP rainfall . The project until then considered the service during the operation to a rainfall of 10,000 years of recurrence.</t>
  </si>
  <si>
    <t>TO BE UPDATED ON JANUARY 31, 2021
4. The facility is classified as "active" because it corresponds to the registration at SIGBM-ANM, however it is not currently in operation. 
6  This structure closing/decomissioning plan is under way.
7. This is the current classification in accordance with ANM. A reevaluation of the classification is underway by ANM and AECOM.                                                                                                                                                              8. The height specified in this column refers to the downstream slope of the structure, except for TP-03, in which case the height of the upstream slope was specified.
12. The available documents are sufficient to ensure the safety of the structure, including an independent stability report and As Is documentation;
17. There is a Dam Break study.                                                                                                                                   
18 .Closure plan is under development, where long term monitoring will be specified.
19.The structures are being evaluated for a PMP rainfall . The project until then considered the service during the operation to a rainfall of 10,000 years of recurrence.</t>
  </si>
  <si>
    <t>TO BE UPDATED ON JANUARY 31, 2021
4. The facility is classified as "active" because it corresponds to the registration at SIGBM-ANM, however it is not currently in operation.
6  This structure closing/decomissioning plan is under way.
7. This is the current classification in accordance with ANM. A reevaluation of the classification is underway by ANM and AECOM.                                                                                                                                                              8. The height specified in this column refers to the downstream slope of the structure, except for TP-03, in which case the height of the upstream slope was specified.
12. The available documents are sufficient to ensure the safety of the structure, including an independent stability report and As Is documentation;
17. There is a Dam Break study..                                                                                                                                   
18.Closure plan is under development, where long term monitoring will be specified.
19.The structures are being evaluated for a PMP rainfall . The project until then considered the service during the operation to a rainfall of 10,000 years of recurrence.</t>
  </si>
  <si>
    <t>TO BE UPDATED ON JANUARY 31, 2021
4. The facility is classified as "active" because it corresponds to the registration at SIGBM-ANM, however it is not currently in operation.
6  This structure closing/decomissioning plan is under way.
7. This is the current classification in accordance with ANM. A reevaluation of the classification is underway by ANM and AECOM.                                                                                                                                                              8. The height specified in this column refers to the downstream slope of the structure, except for TP-03, in which case the height of the upstream slope was specified.
12. The available documents are sufficient to ensure the safety of the structure, including an independent stability report and As Is documentation;
17. There is a Dam Break study.                                                                                                                                   
18 .Closure plan is under development, where long term monitoring will be specified.
19.The structures are being evaluated for a PMP rainfall . The project until then considered the service during the operation to a rainfall of 10,000 years of recurrence.</t>
  </si>
  <si>
    <t>TO BE UPDATED ON JANUARY 31, 2021
4. The facility is designated as "inactive" since it is not currently receiving any tailings.
6  This structure closing/decomissioning plan is under way.
7. This classification is according to the agency ANM.                                                                                                                                                              8. The height specified in this column refers to the downstream slope of the structure, except for TP-03, in which case the height of the upstream slope was specified.
12. The available documents are sufficient to ensure the safety of the structure, including an independent stability report and As Is documentation;
15. A prior study raised a concern regarding a specific section within this structure - a spillway was added to address this concern, as recommended in the study. The concern no longer exists and the structure has never failed to obtain a declaration of stability as required under applicable regulations. 
17. There is a Dam Break study.                                                                                                                                  
18 . Closure plan is under development, where long term monitoring will be specified.
19.The structures are being evaluated for a PMP rainfall . The project until then considered the service during the operation to a rainfall of 10,000 years of recurrence.</t>
  </si>
  <si>
    <t xml:space="preserve"> Oriximiná, Pará, Brazil 1° 41.427'S, 56° 28.518'W</t>
  </si>
  <si>
    <t>Montante</t>
  </si>
  <si>
    <t>Extrema</t>
  </si>
  <si>
    <t>Muito Alta</t>
  </si>
  <si>
    <t>Alta</t>
  </si>
  <si>
    <t>Significativa</t>
  </si>
  <si>
    <t>PNR-00073 (GISTM)</t>
  </si>
  <si>
    <t>Unidade de Negócio</t>
  </si>
  <si>
    <t>Ferrosos</t>
  </si>
  <si>
    <t>Região/Corredor</t>
  </si>
  <si>
    <t>Método de Alteamento</t>
  </si>
  <si>
    <t>Classificação de Consequência (PNR_0073)</t>
  </si>
  <si>
    <t>Status Operacional</t>
  </si>
  <si>
    <t>Número de Estruturas que compõem o reservatório de rejeitos da EAR</t>
  </si>
  <si>
    <t>Observação</t>
  </si>
  <si>
    <t>EARs que Participam GISTM
(conformidade ago/2023)</t>
  </si>
  <si>
    <t>EARs que Participam GISTM
(conformidade ago/2025)</t>
  </si>
  <si>
    <t xml:space="preserve">Base Metals </t>
  </si>
  <si>
    <t>North Atlantic</t>
  </si>
  <si>
    <t>EARs</t>
  </si>
  <si>
    <t>Muit Alta</t>
  </si>
  <si>
    <t>Baixa</t>
  </si>
  <si>
    <t>Indefinido</t>
  </si>
  <si>
    <t>FERROSOS</t>
  </si>
  <si>
    <t>Ativa</t>
  </si>
  <si>
    <t>MB - Atlantico Norte</t>
  </si>
  <si>
    <t>inventário tem 2 estruturas, greg indicou 1 a equipe do relato</t>
  </si>
  <si>
    <t>MB - Atlantico Sul</t>
  </si>
  <si>
    <t>MB - TOTAL</t>
  </si>
  <si>
    <t>FE+MB</t>
  </si>
  <si>
    <t>Base Metals</t>
  </si>
  <si>
    <t>Base Metals North Atlantic</t>
  </si>
  <si>
    <t>South Atlantic</t>
  </si>
  <si>
    <t>Base Metals South Atlantic</t>
  </si>
  <si>
    <t>BASE METALS VALE</t>
  </si>
  <si>
    <t>No inventário é 76</t>
  </si>
  <si>
    <t>PARTICIPAM GISTM
(conformidade ago/2023)</t>
  </si>
  <si>
    <t>PARTICIPAM GISTM
(conformidade ago/2025)</t>
  </si>
  <si>
    <t>Sudeste</t>
  </si>
  <si>
    <t>Considerada "nova estrutura" para o GISTM*</t>
  </si>
  <si>
    <t>Sul e Centro Oeste</t>
  </si>
  <si>
    <t>Total 3 Estruturas (2 foram descaracterizadas (2 e 3 Kalunga))</t>
  </si>
  <si>
    <t>Total 2 Estruturas (1 foi descaracterizada (Rio do Peixe (dique))</t>
  </si>
  <si>
    <t>Total 7 Estruturas (3 descaracterizadas)</t>
  </si>
  <si>
    <t>Descaracterização Planejada</t>
  </si>
  <si>
    <t>Total 2 Estruturas (1 foi descaracterizada (dique auxiliar)</t>
  </si>
  <si>
    <t>FERROSOS VALE</t>
  </si>
  <si>
    <t>*O Planejamento da implementação do GISTM na Vale iniciou em Agosto 2020 logo após a publicação do GISTM (ICMM). Em 2021 iniciamos a implementação através do programa "Jornada GISTM 100" precisamente em maio de 2021, logo após a publicação do Protocolo de Conformidade (ICMM). Neste primeiro momento foram selecionadas todas as 35 barragens de ferrosos independente de suas classificações de consequência, entretanto, em setembro de 2021 ocorreu o enquadramento de uma estrutura denominada "Dique de Pedra" como Barragem pela Agência Nacional de Mineração (ANM) e o avanço na  construção em um outra estrutura denominada "Torto". Tendo em vista o surgimento destas duas estruturas após o início do processo de implementação nas demais barragens, criou-se um cronograma específico para elas incorporando todo o processo de implementação GISTM vigente. </t>
  </si>
  <si>
    <t>NOTA</t>
  </si>
  <si>
    <t># Caso haja método de alteamento a "Montante" (método considerado pela legislação brasileira como mais crítico) em pelo menos 1 estrutura do reservatório, o método da EAR será "Montante", mesmo que tenham outros métodos em outras estruturas.</t>
  </si>
  <si>
    <t># Caso haja classificação de consequência "Extrema" (classificação mais crítica do GISTM) em pelo menos 1 estrutura do reservatório, a classificação da EAR será "Extrema", mesmo que tenham outras classificações em outras estruturas.</t>
  </si>
  <si>
    <t># Caso haja status operacional  "Ativa"  em pelo menos 1 estrutura do reservatório, o status da EAR será "Ativa", mesmo que tenha status diferente em outras estruturas.</t>
  </si>
  <si>
    <t>Segredo, Ouro Preto, Brasil, -43.85313889, -20.40372222 (SIRGAS 2000)</t>
  </si>
  <si>
    <t>In decharacterization</t>
  </si>
  <si>
    <t>9. Volume atual de armazenamento de rejeitos (Mm3)</t>
  </si>
  <si>
    <t>Própria e operada</t>
  </si>
  <si>
    <t>Em descaracterização</t>
  </si>
  <si>
    <t>Significante</t>
  </si>
  <si>
    <t>Muito alta</t>
  </si>
  <si>
    <t>Ambos</t>
  </si>
  <si>
    <t>Sim, 2006</t>
  </si>
  <si>
    <t>Asset under GISTM implementation and declaration of compliance scheduled for August/2025.
This structure was under construction when the GISTM came into effect.</t>
  </si>
  <si>
    <t>New asset under GISTM implementation and declaration of compliance scheduled for August/2025.
This asset is a small temporary structure, which would be incorporated into the reservoir of another structure, but came to be considered an independent TSF after the impossibility of raising the main structure. This case happened after the GISTM came into effect.</t>
  </si>
  <si>
    <t>Novo ativo sob implantação do GISTM e declaração de conformidade prevista para agosto/2025.
Este ativo é uma pequena estrutura temporária, que seria incorporada ao reservatório de outra estrutura, mas passou a ser considerada uma EAR independente após a impossibilidade de elevação da estrutura principal. Este caso aconteceu após a entrada em vigor do GISTM.</t>
  </si>
  <si>
    <t>Ativo sob a implantação do GISTM e declaração de conformidade prevista para agosto/2025.
Esta estrutura estava em construção quando o GISTM entrou em vigor.</t>
  </si>
  <si>
    <t>Conformidade ao GISTM em agosto/2023 segundo os Protocolos de Conformidade do ICMM.</t>
  </si>
  <si>
    <t>Em andamento</t>
  </si>
  <si>
    <t>In progress</t>
  </si>
  <si>
    <t>GISTM compliance on August/2023 following the Conformance Protocols of ICMM.</t>
  </si>
  <si>
    <t>GISTM compliance on August/2023 following the Conformance Protocols of ICMM.
The name of dam in the table 2021 was 'A Area Tailings'. Nowadays changed to 'CCCT - A Area'.</t>
  </si>
  <si>
    <t>GISTM compliance on August/2023 following the Conformance Protocols of ICMM.
The name of dam in the table 2021 was 'M Area Tailings'. Nowadays changed to 'CCCT - M Area'.</t>
  </si>
  <si>
    <t>GISTM compliance on August/2023 following the Conformance Protocols of ICMM.
The name of dam in the table 2021 was 'P Area Tailings'. Nowadays changed to 'CCCT - P Area'.</t>
  </si>
  <si>
    <t>GISTM compliance on August/2023 following the Conformance Protocols of ICMM.
The name of dam in the table 2021 was 'R1 Tailings'. Nowadays changed to 'CCCT - R Area'.</t>
  </si>
  <si>
    <t>GISTM compliance on August/2023 following the Conformance Protocols of ICMM.
The name of dam in the table 2021 was 'Upper Pond Tailings Facility'. Nowadays changed to 'CCCT - Upper Pond'.</t>
  </si>
  <si>
    <t>GISTM compliance on August/2023 following the Conformance Protocols of ICMM.
The name of dam in the table 2021 was 'Long Harbour Residue Storage Facility'. Nowadays changed to 'Residue Storage Area'.</t>
  </si>
  <si>
    <t>GISTM compliance on August/2023 following the Conformance Protocols of ICMM.
The name of dam in the table 2021 was 'Levack TSF'. Nowadays changed to 'Levack Tailings Area'.</t>
  </si>
  <si>
    <t>GISTM compliance on August/2023 following the Conformance Protocols of ICMM.
The name of dam in the table 2021 was 'FETA Dam'. Nowadays changed to 'Frood Emergency Tailings Area'.</t>
  </si>
  <si>
    <t>GISTM compliance on August/2023 following the Conformance Protocols of ICMM.
The name of dam in the table 2021 was 'Thompson TSF Dam A'. Nowadays changed to 'Thompson TMA'.</t>
  </si>
  <si>
    <t>Conformidade ao GISTM em agosto/2023 segundo os Protocolos de Conformidade do ICMM.
O nome da barragem na tabela 2021 era 'A Area Tailings'. Atualmente mudou para 'CCCT - A Area'.</t>
  </si>
  <si>
    <t>Conformidade ao GISTM em agosto/2023 segundo os Protocolos de Conformidade do ICMM.
O nome da barragem na tabela 2021 era 'M Area Tailings'. Atualmente mudou para 'CCCT - M Area'.</t>
  </si>
  <si>
    <t>Conformidade ao GISTM em agosto/2023 segundo os Protocolos de Conformidade do ICMM.
O nome da barragem na tabela 2021 era 'P Area Tailings'. Atualmente mudou para 'CCCT - P Area'.</t>
  </si>
  <si>
    <t>Conformidade ao GISTM em agosto/2023 segundo os Protocolos de Conformidade do ICMM.
O nome da barragem na tabela 2021 era 'R1 Tailings'. Atualmente mudou para 'CCCT - R Area'.</t>
  </si>
  <si>
    <t>Conformidade ao GISTM em agosto/2023 segundo os Protocolos de Conformidade do ICMM.
O nome da barragem na tabela 2021 era 'Upper Pond Tailings Facility'. Atualmengte mudou para 'CCCT - Upper Pond'.</t>
  </si>
  <si>
    <t>Conformidade ao GISTM em agosto/2023 segundo os Protocolos de Confomidade do ICMM.</t>
  </si>
  <si>
    <t xml:space="preserve">Conformidade ao GISTM em agosto/2023 segundo os Protocolos de Confomidade do ICMM.
</t>
  </si>
  <si>
    <t>Conformidade ao GISTM em agosto/2023 segundo os Protocolos de Conformidade do ICMM.
O nome da barragem na tabela 2021 era 'FETA Dam'. Atualmente mudou para 'Frood Emergency Tailings Area'.</t>
  </si>
  <si>
    <t>Conformidade ao GISTM em agosto/2023 segundo os Protocolos de Conformidade do ICMM.
O nome da barragem na tabela 2021 era 'Levack TSF'. Atualmente mudou para 'Levack Tailings Area'.</t>
  </si>
  <si>
    <t>Conformidade ao GISTM em agosto/2023 segundo os Protocolos de Conformidade do ICMM.
O nome da barragem na tabela 2021 era 'Long Harbour Residue Storage Facility'. Atualmente mudou para 'Residue Storage Area'.</t>
  </si>
  <si>
    <t>Conformidade ao GISTM em agosto/2023 segundo os Protocolos de Conformidade do ICMM.
O nome da barragem na tabela 2021 era 'Thompson TSF Dam A'. Atualmente mudou para 'Thompson TMA'.</t>
  </si>
  <si>
    <t>Tabela de Divulgação das EARs 2023/agosto (operadas pela Vale). EAR=Estrutura de Armazenamento de Rejeitos</t>
  </si>
  <si>
    <t>Disclosure table of TSFs 2023/august (operated by Vale). TSF=Tailings Storage Facility</t>
  </si>
  <si>
    <t>Tabela de Divulgação das 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</si>
</sst>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yyyy\-mm\-dd;@"/>
    <numFmt numFmtId="166" formatCode="#,##0,\ &quot;K&quot;"/>
    <numFmt numFmtId="167" formatCode="dd/mm/yy;@"/>
  </numFmts>
  <fonts count="47" x14ac:knownFonts="1">
    <font>
      <sz val="11"/>
      <color theme="1"/>
      <name val="Calibri"/>
      <family val="2"/>
      <scheme val="minor"/>
    </font>
    <font>
      <sz val="11"/>
      <color theme="1"/>
      <name val="Calibri"/>
      <family val="2"/>
      <scheme val="minor"/>
    </font>
    <font>
      <sz val="10"/>
      <name val="Calibri"/>
      <family val="2"/>
    </font>
    <font>
      <sz val="10"/>
      <name val="Arial"/>
      <family val="2"/>
    </font>
    <font>
      <b/>
      <sz val="10"/>
      <name val="Calibri"/>
      <family val="2"/>
    </font>
    <font>
      <b/>
      <sz val="9"/>
      <color indexed="81"/>
      <name val="Segoe UI"/>
      <family val="2"/>
    </font>
    <font>
      <sz val="9"/>
      <color indexed="81"/>
      <name val="Segoe UI"/>
      <family val="2"/>
    </font>
    <font>
      <sz val="9"/>
      <color rgb="FFFFFFFF"/>
      <name val="Calibri"/>
      <family val="2"/>
    </font>
    <font>
      <b/>
      <sz val="11"/>
      <color rgb="FFFFFFFF"/>
      <name val="Calibri"/>
      <family val="2"/>
    </font>
    <font>
      <sz val="11"/>
      <color rgb="FFFFFFFF"/>
      <name val="Calibri"/>
      <family val="2"/>
    </font>
    <font>
      <sz val="9"/>
      <name val="Calibri"/>
      <family val="2"/>
    </font>
    <font>
      <b/>
      <i/>
      <sz val="11"/>
      <color rgb="FF262626"/>
      <name val="Calibri"/>
      <family val="2"/>
    </font>
    <font>
      <sz val="11"/>
      <name val="Calibri"/>
      <family val="2"/>
    </font>
    <font>
      <b/>
      <sz val="10"/>
      <color rgb="FFFFFFFF"/>
      <name val="Calibri"/>
      <family val="2"/>
    </font>
    <font>
      <sz val="11"/>
      <color rgb="FF000000"/>
      <name val="Calibri"/>
      <family val="2"/>
    </font>
    <font>
      <sz val="10"/>
      <color rgb="FF262626"/>
      <name val="Calibri"/>
      <family val="2"/>
    </font>
    <font>
      <sz val="11"/>
      <color theme="1"/>
      <name val="Calibri"/>
      <family val="2"/>
    </font>
    <font>
      <sz val="12"/>
      <color theme="1"/>
      <name val="Calibri"/>
      <family val="2"/>
    </font>
    <font>
      <b/>
      <sz val="11"/>
      <color rgb="FF000000"/>
      <name val="Calibri"/>
      <family val="2"/>
    </font>
    <font>
      <sz val="12"/>
      <name val="Calibri"/>
      <family val="2"/>
      <scheme val="minor"/>
    </font>
    <font>
      <sz val="12"/>
      <color rgb="FFFF00FF"/>
      <name val="Calibri"/>
      <family val="2"/>
    </font>
    <font>
      <sz val="12"/>
      <color theme="4" tint="-0.249977111117893"/>
      <name val="Calibri"/>
      <family val="2"/>
    </font>
    <font>
      <sz val="12"/>
      <color rgb="FFFF0000"/>
      <name val="Calibri"/>
      <family val="2"/>
    </font>
    <font>
      <sz val="11"/>
      <color theme="4" tint="-0.249977111117893"/>
      <name val="Calibri"/>
      <family val="2"/>
    </font>
    <font>
      <sz val="12"/>
      <color rgb="FF000000"/>
      <name val="Calibri"/>
      <family val="2"/>
    </font>
    <font>
      <sz val="12"/>
      <name val="Calibri"/>
      <family val="2"/>
    </font>
    <font>
      <sz val="11"/>
      <color rgb="FFFF0000"/>
      <name val="Calibri"/>
      <family val="2"/>
    </font>
    <font>
      <u/>
      <sz val="12"/>
      <color theme="1"/>
      <name val="Calibri"/>
      <family val="2"/>
    </font>
    <font>
      <b/>
      <sz val="9"/>
      <color indexed="81"/>
      <name val="Tahoma"/>
      <family val="2"/>
    </font>
    <font>
      <sz val="9"/>
      <color indexed="81"/>
      <name val="Tahoma"/>
      <family val="2"/>
    </font>
    <font>
      <sz val="9"/>
      <name val="Arial"/>
      <family val="2"/>
    </font>
    <font>
      <sz val="8"/>
      <name val="Calibri"/>
      <family val="2"/>
    </font>
    <font>
      <sz val="12"/>
      <color theme="1" tint="0.14999847407452621"/>
      <name val="Calibri"/>
      <family val="2"/>
    </font>
    <font>
      <sz val="11"/>
      <color rgb="FFFF0000"/>
      <name val="Calibri"/>
      <family val="2"/>
      <scheme val="minor"/>
    </font>
    <font>
      <b/>
      <sz val="11"/>
      <name val="Calibri"/>
      <family val="2"/>
    </font>
    <font>
      <i/>
      <sz val="11"/>
      <color rgb="FFFF0000"/>
      <name val="Calibri"/>
      <family val="2"/>
    </font>
    <font>
      <i/>
      <sz val="11"/>
      <name val="Calibri"/>
      <family val="2"/>
      <scheme val="minor"/>
    </font>
    <font>
      <sz val="11"/>
      <name val="Calibri"/>
      <family val="2"/>
      <scheme val="minor"/>
    </font>
    <font>
      <b/>
      <sz val="11"/>
      <color rgb="FFFF0000"/>
      <name val="Calibri"/>
      <family val="2"/>
    </font>
    <font>
      <b/>
      <sz val="11"/>
      <color rgb="FFFF0000"/>
      <name val="Calibri"/>
      <family val="2"/>
      <scheme val="minor"/>
    </font>
    <font>
      <b/>
      <sz val="11"/>
      <name val="Calibri"/>
      <family val="2"/>
      <scheme val="minor"/>
    </font>
    <font>
      <sz val="8"/>
      <name val="Calibri"/>
      <family val="2"/>
      <scheme val="minor"/>
    </font>
    <font>
      <b/>
      <sz val="11"/>
      <color theme="0"/>
      <name val="Calibri"/>
      <family val="2"/>
    </font>
    <font>
      <sz val="11"/>
      <color theme="0"/>
      <name val="Calibri"/>
      <family val="2"/>
    </font>
    <font>
      <sz val="10"/>
      <color theme="1"/>
      <name val="Calibri"/>
      <family val="2"/>
    </font>
    <font>
      <b/>
      <sz val="16"/>
      <color theme="0"/>
      <name val="Calibri"/>
      <family val="2"/>
    </font>
    <font>
      <b/>
      <i/>
      <sz val="14"/>
      <color rgb="FF262626"/>
      <name val="Calibri"/>
      <family val="2"/>
    </font>
  </fonts>
  <fills count="10">
    <fill>
      <patternFill patternType="none"/>
    </fill>
    <fill>
      <patternFill patternType="gray125"/>
    </fill>
    <fill>
      <patternFill patternType="solid">
        <fgColor rgb="FF006666"/>
        <bgColor rgb="FF000000"/>
      </patternFill>
    </fill>
    <fill>
      <patternFill patternType="solid">
        <fgColor rgb="FFFFC000"/>
        <bgColor indexed="64"/>
      </patternFill>
    </fill>
    <fill>
      <patternFill patternType="solid">
        <fgColor rgb="FFFFCCFF"/>
        <bgColor indexed="64"/>
      </patternFill>
    </fill>
    <fill>
      <patternFill patternType="solid">
        <fgColor rgb="FFFFFF00"/>
        <bgColor indexed="64"/>
      </patternFill>
    </fill>
    <fill>
      <patternFill patternType="solid">
        <fgColor theme="7"/>
        <bgColor rgb="FF000000"/>
      </patternFill>
    </fill>
    <fill>
      <patternFill patternType="solid">
        <fgColor theme="7" tint="0.79998168889431442"/>
        <bgColor indexed="64"/>
      </patternFill>
    </fill>
    <fill>
      <patternFill patternType="solid">
        <fgColor theme="8" tint="0.79998168889431442"/>
        <bgColor indexed="64"/>
      </patternFill>
    </fill>
    <fill>
      <patternFill patternType="solid">
        <fgColor rgb="FF006666"/>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theme="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theme="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0" fontId="1" fillId="0" borderId="0"/>
    <xf numFmtId="0" fontId="1" fillId="0" borderId="0"/>
  </cellStyleXfs>
  <cellXfs count="178">
    <xf numFmtId="0" fontId="0" fillId="0" borderId="0" xfId="0"/>
    <xf numFmtId="0" fontId="2" fillId="0" borderId="1" xfId="0" applyFont="1" applyBorder="1" applyAlignment="1">
      <alignment horizontal="left" vertical="top" wrapText="1"/>
    </xf>
    <xf numFmtId="0" fontId="7"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vertical="center"/>
    </xf>
    <xf numFmtId="0" fontId="9" fillId="0" borderId="0" xfId="0" applyFont="1" applyAlignment="1">
      <alignment horizontal="center" vertical="center" wrapText="1"/>
    </xf>
    <xf numFmtId="2" fontId="9" fillId="0" borderId="0" xfId="0" applyNumberFormat="1"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xf>
    <xf numFmtId="2" fontId="12" fillId="0" borderId="0" xfId="0" applyNumberFormat="1" applyFont="1" applyAlignment="1">
      <alignment horizontal="center"/>
    </xf>
    <xf numFmtId="0" fontId="2" fillId="0" borderId="1" xfId="0" applyFont="1" applyBorder="1" applyAlignment="1">
      <alignment horizontal="left" vertical="top"/>
    </xf>
    <xf numFmtId="0" fontId="15" fillId="0" borderId="1" xfId="0" applyFont="1" applyBorder="1" applyAlignment="1">
      <alignment horizontal="left" vertical="top"/>
    </xf>
    <xf numFmtId="0" fontId="13" fillId="2" borderId="1" xfId="0" applyFont="1" applyFill="1" applyBorder="1" applyAlignment="1">
      <alignment horizontal="left" vertical="center" wrapText="1"/>
    </xf>
    <xf numFmtId="0" fontId="13" fillId="2" borderId="1" xfId="0" applyFont="1" applyFill="1" applyBorder="1" applyAlignment="1">
      <alignment horizontal="left" vertical="center"/>
    </xf>
    <xf numFmtId="0" fontId="0" fillId="0" borderId="0" xfId="0" applyAlignment="1">
      <alignment horizontal="left"/>
    </xf>
    <xf numFmtId="2" fontId="2" fillId="0" borderId="1" xfId="1" applyNumberFormat="1" applyFont="1" applyFill="1" applyBorder="1" applyAlignment="1">
      <alignment horizontal="left" vertical="top"/>
    </xf>
    <xf numFmtId="17" fontId="2" fillId="0" borderId="1" xfId="0" applyNumberFormat="1" applyFont="1" applyBorder="1" applyAlignment="1">
      <alignment horizontal="left" vertical="top"/>
    </xf>
    <xf numFmtId="0" fontId="15" fillId="0" borderId="1" xfId="0" applyFont="1" applyBorder="1" applyAlignment="1">
      <alignment horizontal="left" vertical="top" wrapText="1"/>
    </xf>
    <xf numFmtId="2" fontId="15" fillId="0" borderId="1" xfId="1" applyNumberFormat="1" applyFont="1" applyFill="1" applyBorder="1" applyAlignment="1">
      <alignment horizontal="left" vertical="top"/>
    </xf>
    <xf numFmtId="17" fontId="15" fillId="0" borderId="1" xfId="0" applyNumberFormat="1" applyFont="1" applyBorder="1" applyAlignment="1">
      <alignment horizontal="left" vertical="top"/>
    </xf>
    <xf numFmtId="2" fontId="15" fillId="0" borderId="1" xfId="0" applyNumberFormat="1" applyFont="1" applyBorder="1" applyAlignment="1">
      <alignment horizontal="left" vertical="top"/>
    </xf>
    <xf numFmtId="0" fontId="16" fillId="0" borderId="2" xfId="0" applyFont="1" applyBorder="1" applyAlignment="1">
      <alignment horizontal="left" vertical="top"/>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8" fillId="0" borderId="3" xfId="0" applyFont="1" applyBorder="1" applyAlignment="1">
      <alignment horizontal="left" vertical="center" wrapText="1"/>
    </xf>
    <xf numFmtId="0" fontId="19" fillId="0" borderId="2" xfId="2" applyFont="1" applyBorder="1" applyAlignment="1">
      <alignment horizontal="left" vertical="center"/>
    </xf>
    <xf numFmtId="0" fontId="16" fillId="0" borderId="2" xfId="2" applyFont="1" applyBorder="1" applyAlignment="1">
      <alignment horizontal="left" vertical="top"/>
    </xf>
    <xf numFmtId="0" fontId="16" fillId="0" borderId="2" xfId="0" applyFont="1" applyBorder="1" applyAlignment="1">
      <alignment horizontal="left" vertical="center"/>
    </xf>
    <xf numFmtId="0" fontId="20" fillId="4" borderId="2" xfId="0" applyFont="1" applyFill="1" applyBorder="1" applyAlignment="1">
      <alignment horizontal="left" vertical="center"/>
    </xf>
    <xf numFmtId="0" fontId="12" fillId="0" borderId="2" xfId="2" applyFont="1" applyBorder="1" applyAlignment="1">
      <alignment horizontal="left" vertical="top"/>
    </xf>
    <xf numFmtId="0" fontId="12" fillId="4" borderId="2" xfId="2" applyFont="1" applyFill="1" applyBorder="1" applyAlignment="1">
      <alignment horizontal="left" vertical="top"/>
    </xf>
    <xf numFmtId="0" fontId="21" fillId="0" borderId="2" xfId="0" applyFont="1" applyBorder="1" applyAlignment="1">
      <alignment horizontal="left" vertical="center"/>
    </xf>
    <xf numFmtId="0" fontId="22" fillId="5" borderId="2" xfId="0" applyFont="1" applyFill="1" applyBorder="1" applyAlignment="1">
      <alignment horizontal="left" vertical="center"/>
    </xf>
    <xf numFmtId="0" fontId="23" fillId="0" borderId="2" xfId="0" applyFont="1" applyBorder="1" applyAlignment="1">
      <alignment horizontal="left" vertical="top"/>
    </xf>
    <xf numFmtId="0" fontId="24" fillId="0" borderId="2" xfId="3" applyFont="1" applyBorder="1" applyAlignment="1">
      <alignment horizontal="left" vertical="center"/>
    </xf>
    <xf numFmtId="0" fontId="25" fillId="0" borderId="2" xfId="2" applyFont="1" applyBorder="1" applyAlignment="1">
      <alignment horizontal="left" vertical="center"/>
    </xf>
    <xf numFmtId="0" fontId="14" fillId="0" borderId="2" xfId="0" applyFont="1" applyBorder="1" applyAlignment="1">
      <alignment vertical="center"/>
    </xf>
    <xf numFmtId="0" fontId="14" fillId="0" borderId="2" xfId="2" applyFont="1" applyBorder="1" applyAlignment="1">
      <alignment horizontal="left" vertical="center"/>
    </xf>
    <xf numFmtId="0" fontId="17" fillId="0" borderId="2" xfId="0" applyFont="1" applyBorder="1" applyAlignment="1">
      <alignment horizontal="left" vertical="center" wrapText="1"/>
    </xf>
    <xf numFmtId="0" fontId="26" fillId="5" borderId="2" xfId="2" applyFont="1" applyFill="1" applyBorder="1" applyAlignment="1">
      <alignment horizontal="left" vertical="top"/>
    </xf>
    <xf numFmtId="0" fontId="27" fillId="0" borderId="2" xfId="0" applyFont="1" applyBorder="1" applyAlignment="1">
      <alignment horizontal="left" vertical="center"/>
    </xf>
    <xf numFmtId="0" fontId="19" fillId="0" borderId="4" xfId="2" applyFont="1" applyBorder="1" applyAlignment="1">
      <alignment horizontal="left" vertical="center"/>
    </xf>
    <xf numFmtId="0" fontId="17" fillId="0" borderId="4" xfId="0" applyFont="1" applyBorder="1" applyAlignment="1">
      <alignment horizontal="left" vertical="center"/>
    </xf>
    <xf numFmtId="0" fontId="19" fillId="0" borderId="3" xfId="2" applyFont="1" applyBorder="1" applyAlignment="1">
      <alignment horizontal="left" vertical="center"/>
    </xf>
    <xf numFmtId="0" fontId="20" fillId="4" borderId="3" xfId="0" applyFont="1" applyFill="1" applyBorder="1" applyAlignment="1">
      <alignment horizontal="left" vertical="center"/>
    </xf>
    <xf numFmtId="0" fontId="18" fillId="0" borderId="5" xfId="0" applyFont="1" applyBorder="1" applyAlignment="1">
      <alignment horizontal="left" vertical="center" wrapText="1"/>
    </xf>
    <xf numFmtId="0" fontId="19" fillId="5" borderId="6" xfId="2" applyFont="1" applyFill="1" applyBorder="1" applyAlignment="1">
      <alignment horizontal="left" vertical="center"/>
    </xf>
    <xf numFmtId="0" fontId="19" fillId="5" borderId="2" xfId="2" applyFont="1" applyFill="1" applyBorder="1" applyAlignment="1">
      <alignment horizontal="left" vertical="center"/>
    </xf>
    <xf numFmtId="0" fontId="17" fillId="5" borderId="2" xfId="0" applyFont="1" applyFill="1" applyBorder="1" applyAlignment="1">
      <alignment horizontal="left" vertical="center"/>
    </xf>
    <xf numFmtId="0" fontId="16" fillId="3" borderId="6" xfId="0" applyFont="1" applyFill="1" applyBorder="1" applyAlignment="1">
      <alignment horizontal="left" vertical="center"/>
    </xf>
    <xf numFmtId="0" fontId="19" fillId="0" borderId="6" xfId="2" applyFont="1" applyBorder="1" applyAlignment="1">
      <alignment horizontal="left" vertical="center"/>
    </xf>
    <xf numFmtId="0" fontId="17" fillId="0" borderId="6" xfId="0" applyFont="1" applyBorder="1" applyAlignment="1">
      <alignment horizontal="left" vertical="center"/>
    </xf>
    <xf numFmtId="0" fontId="16" fillId="5" borderId="6" xfId="0" applyFont="1" applyFill="1" applyBorder="1" applyAlignment="1">
      <alignment horizontal="left" vertical="center"/>
    </xf>
    <xf numFmtId="0" fontId="16" fillId="3" borderId="2" xfId="0" applyFont="1" applyFill="1" applyBorder="1" applyAlignment="1">
      <alignment horizontal="left" vertical="center"/>
    </xf>
    <xf numFmtId="0" fontId="26" fillId="0" borderId="2" xfId="0" applyFont="1" applyBorder="1"/>
    <xf numFmtId="1" fontId="19" fillId="0" borderId="2" xfId="2" applyNumberFormat="1" applyFont="1" applyBorder="1" applyAlignment="1">
      <alignment horizontal="left" vertical="center"/>
    </xf>
    <xf numFmtId="0" fontId="16" fillId="5" borderId="2" xfId="0" applyFont="1" applyFill="1" applyBorder="1" applyAlignment="1">
      <alignment horizontal="left" vertical="center"/>
    </xf>
    <xf numFmtId="0" fontId="16" fillId="0" borderId="2" xfId="0" applyFont="1" applyBorder="1" applyAlignment="1">
      <alignment horizontal="left"/>
    </xf>
    <xf numFmtId="164" fontId="17" fillId="5" borderId="2" xfId="0" applyNumberFormat="1" applyFont="1" applyFill="1" applyBorder="1" applyAlignment="1">
      <alignment horizontal="left" vertical="center"/>
    </xf>
    <xf numFmtId="0" fontId="17" fillId="0" borderId="1" xfId="0" applyFont="1" applyBorder="1" applyAlignment="1">
      <alignment horizontal="left" vertical="center"/>
    </xf>
    <xf numFmtId="0" fontId="17" fillId="0" borderId="7" xfId="0" applyFont="1" applyBorder="1" applyAlignment="1">
      <alignment horizontal="left" vertical="center"/>
    </xf>
    <xf numFmtId="0" fontId="12" fillId="0" borderId="0" xfId="0" applyFont="1" applyAlignment="1">
      <alignment horizontal="left" vertical="center"/>
    </xf>
    <xf numFmtId="0" fontId="22" fillId="0" borderId="2" xfId="0" applyFont="1" applyBorder="1" applyAlignment="1">
      <alignment horizontal="left" vertical="center"/>
    </xf>
    <xf numFmtId="0" fontId="17" fillId="0" borderId="8" xfId="0" applyFont="1" applyBorder="1" applyAlignment="1">
      <alignment horizontal="left" vertical="center"/>
    </xf>
    <xf numFmtId="165" fontId="17" fillId="0" borderId="2" xfId="0" applyNumberFormat="1" applyFont="1" applyBorder="1" applyAlignment="1">
      <alignment horizontal="left" vertical="center"/>
    </xf>
    <xf numFmtId="0" fontId="13" fillId="6" borderId="1" xfId="0" applyFont="1" applyFill="1" applyBorder="1" applyAlignment="1">
      <alignment horizontal="left" vertical="center" wrapText="1"/>
    </xf>
    <xf numFmtId="0" fontId="13" fillId="6" borderId="1" xfId="0" applyFont="1" applyFill="1" applyBorder="1" applyAlignment="1">
      <alignment horizontal="left" vertical="center"/>
    </xf>
    <xf numFmtId="0" fontId="18" fillId="4" borderId="5" xfId="0" applyFont="1" applyFill="1" applyBorder="1" applyAlignment="1">
      <alignment horizontal="left" vertical="center" wrapText="1"/>
    </xf>
    <xf numFmtId="2" fontId="16" fillId="5" borderId="2" xfId="2" applyNumberFormat="1" applyFont="1" applyFill="1" applyBorder="1" applyAlignment="1">
      <alignment horizontal="left" vertical="top"/>
    </xf>
    <xf numFmtId="0" fontId="12" fillId="5" borderId="2" xfId="2" applyFont="1" applyFill="1" applyBorder="1" applyAlignment="1">
      <alignment horizontal="left" vertical="top"/>
    </xf>
    <xf numFmtId="2" fontId="16" fillId="0" borderId="2" xfId="2" applyNumberFormat="1" applyFont="1" applyBorder="1" applyAlignment="1">
      <alignment horizontal="left" vertical="top"/>
    </xf>
    <xf numFmtId="2" fontId="16" fillId="0" borderId="2" xfId="0" applyNumberFormat="1" applyFont="1" applyBorder="1" applyAlignment="1">
      <alignment horizontal="left" vertical="top"/>
    </xf>
    <xf numFmtId="2" fontId="16" fillId="0" borderId="2" xfId="2" applyNumberFormat="1" applyFont="1" applyBorder="1" applyAlignment="1">
      <alignment horizontal="left" vertical="center"/>
    </xf>
    <xf numFmtId="2" fontId="16" fillId="0" borderId="2" xfId="0" applyNumberFormat="1" applyFont="1" applyBorder="1" applyAlignment="1">
      <alignment horizontal="left" vertical="center"/>
    </xf>
    <xf numFmtId="2" fontId="24" fillId="0" borderId="2" xfId="3" applyNumberFormat="1" applyFont="1" applyBorder="1" applyAlignment="1">
      <alignment horizontal="left" vertical="center"/>
    </xf>
    <xf numFmtId="2" fontId="17" fillId="0" borderId="2" xfId="0" applyNumberFormat="1" applyFont="1" applyBorder="1" applyAlignment="1">
      <alignment horizontal="left" vertical="center"/>
    </xf>
    <xf numFmtId="166" fontId="17" fillId="0" borderId="2" xfId="0" applyNumberFormat="1" applyFont="1" applyBorder="1" applyAlignment="1">
      <alignment horizontal="left" vertical="center"/>
    </xf>
    <xf numFmtId="2" fontId="12" fillId="0" borderId="2" xfId="2" applyNumberFormat="1" applyFont="1" applyBorder="1" applyAlignment="1">
      <alignment horizontal="left" vertical="top"/>
    </xf>
    <xf numFmtId="166" fontId="17" fillId="0" borderId="6" xfId="0" applyNumberFormat="1" applyFont="1" applyBorder="1" applyAlignment="1">
      <alignment horizontal="left" vertical="center"/>
    </xf>
    <xf numFmtId="166" fontId="16" fillId="0" borderId="2" xfId="0" applyNumberFormat="1" applyFont="1" applyBorder="1" applyAlignment="1">
      <alignment horizontal="left" vertical="center"/>
    </xf>
    <xf numFmtId="166" fontId="17" fillId="0" borderId="4" xfId="0" applyNumberFormat="1" applyFont="1" applyBorder="1" applyAlignment="1">
      <alignment horizontal="left" vertical="center"/>
    </xf>
    <xf numFmtId="167" fontId="17" fillId="0" borderId="2" xfId="0" applyNumberFormat="1" applyFont="1" applyBorder="1" applyAlignment="1">
      <alignment horizontal="left" vertical="center"/>
    </xf>
    <xf numFmtId="167" fontId="16" fillId="0" borderId="2" xfId="0" applyNumberFormat="1" applyFont="1" applyBorder="1" applyAlignment="1">
      <alignment horizontal="left" vertical="center"/>
    </xf>
    <xf numFmtId="167" fontId="16" fillId="3" borderId="6" xfId="0" applyNumberFormat="1" applyFont="1" applyFill="1" applyBorder="1" applyAlignment="1">
      <alignment horizontal="left" vertical="center"/>
    </xf>
    <xf numFmtId="167" fontId="16" fillId="5" borderId="6" xfId="0" applyNumberFormat="1" applyFont="1" applyFill="1" applyBorder="1" applyAlignment="1">
      <alignment horizontal="left" vertical="center"/>
    </xf>
    <xf numFmtId="14" fontId="16" fillId="0" borderId="2" xfId="0" applyNumberFormat="1" applyFont="1" applyBorder="1" applyAlignment="1">
      <alignment horizontal="left" vertical="center"/>
    </xf>
    <xf numFmtId="167" fontId="16" fillId="0" borderId="6" xfId="0" applyNumberFormat="1" applyFont="1" applyBorder="1" applyAlignment="1">
      <alignment horizontal="left" vertical="center"/>
    </xf>
    <xf numFmtId="167" fontId="16" fillId="3" borderId="2" xfId="0" applyNumberFormat="1" applyFont="1" applyFill="1" applyBorder="1" applyAlignment="1">
      <alignment horizontal="left" vertical="center"/>
    </xf>
    <xf numFmtId="167" fontId="17" fillId="0" borderId="6" xfId="0" applyNumberFormat="1" applyFont="1" applyBorder="1" applyAlignment="1">
      <alignment horizontal="left" vertical="center"/>
    </xf>
    <xf numFmtId="14" fontId="17" fillId="0" borderId="6" xfId="0" applyNumberFormat="1" applyFont="1" applyBorder="1" applyAlignment="1">
      <alignment horizontal="left" vertical="center"/>
    </xf>
    <xf numFmtId="14" fontId="17" fillId="0" borderId="2" xfId="0" applyNumberFormat="1" applyFont="1" applyBorder="1" applyAlignment="1">
      <alignment horizontal="left" vertical="center"/>
    </xf>
    <xf numFmtId="14" fontId="16" fillId="0" borderId="6" xfId="0" applyNumberFormat="1" applyFont="1" applyBorder="1" applyAlignment="1">
      <alignment horizontal="left" vertical="center"/>
    </xf>
    <xf numFmtId="167" fontId="0" fillId="0" borderId="0" xfId="0" applyNumberFormat="1" applyAlignment="1">
      <alignment horizontal="left" vertical="center"/>
    </xf>
    <xf numFmtId="0" fontId="12" fillId="0" borderId="2" xfId="0" applyFont="1" applyBorder="1" applyAlignment="1">
      <alignment horizontal="left" vertical="top"/>
    </xf>
    <xf numFmtId="0" fontId="0" fillId="0" borderId="2" xfId="0" applyBorder="1" applyAlignment="1">
      <alignment horizontal="left" vertical="top"/>
    </xf>
    <xf numFmtId="167" fontId="16" fillId="0" borderId="2" xfId="0" applyNumberFormat="1" applyFont="1" applyBorder="1" applyAlignment="1">
      <alignment horizontal="left" vertical="top"/>
    </xf>
    <xf numFmtId="167" fontId="12" fillId="0" borderId="0" xfId="0" applyNumberFormat="1" applyFont="1" applyAlignment="1">
      <alignment horizontal="left" vertical="center"/>
    </xf>
    <xf numFmtId="0" fontId="18" fillId="4" borderId="3" xfId="0" applyFont="1" applyFill="1" applyBorder="1" applyAlignment="1">
      <alignment horizontal="left" vertical="center" wrapText="1"/>
    </xf>
    <xf numFmtId="0" fontId="32" fillId="0" borderId="2" xfId="0" applyFont="1" applyBorder="1" applyAlignment="1">
      <alignment horizontal="left" vertical="center" wrapText="1"/>
    </xf>
    <xf numFmtId="0" fontId="32" fillId="0" borderId="2" xfId="0" applyFont="1" applyBorder="1" applyAlignment="1">
      <alignment horizontal="center" vertical="top" wrapText="1"/>
    </xf>
    <xf numFmtId="0" fontId="32" fillId="0" borderId="1" xfId="0" applyFont="1" applyBorder="1" applyAlignment="1">
      <alignment horizontal="left" vertical="center" wrapText="1"/>
    </xf>
    <xf numFmtId="0" fontId="16" fillId="0" borderId="1" xfId="0" applyFont="1" applyBorder="1" applyAlignment="1">
      <alignment horizontal="left" vertical="center"/>
    </xf>
    <xf numFmtId="0" fontId="32" fillId="0" borderId="1" xfId="0" applyFont="1" applyBorder="1" applyAlignment="1">
      <alignment horizontal="center" vertical="top" wrapText="1"/>
    </xf>
    <xf numFmtId="0" fontId="32" fillId="0" borderId="4" xfId="0" applyFont="1" applyBorder="1" applyAlignment="1">
      <alignment horizontal="left" vertical="center" wrapText="1"/>
    </xf>
    <xf numFmtId="0" fontId="34" fillId="0" borderId="1" xfId="0" applyFont="1" applyBorder="1" applyAlignment="1">
      <alignment horizontal="center" vertical="center" wrapText="1"/>
    </xf>
    <xf numFmtId="0" fontId="12" fillId="0" borderId="1" xfId="0" applyFont="1" applyBorder="1" applyAlignment="1">
      <alignment horizontal="left" vertical="top"/>
    </xf>
    <xf numFmtId="0" fontId="12" fillId="0" borderId="1" xfId="2" applyFont="1" applyBorder="1" applyAlignment="1">
      <alignment horizontal="left" vertical="top"/>
    </xf>
    <xf numFmtId="0" fontId="12" fillId="0" borderId="1" xfId="2" applyFont="1" applyBorder="1" applyAlignment="1">
      <alignment horizontal="center" vertical="center"/>
    </xf>
    <xf numFmtId="0" fontId="12" fillId="0" borderId="1" xfId="2" applyFont="1" applyBorder="1" applyAlignment="1">
      <alignment vertical="center" wrapText="1"/>
    </xf>
    <xf numFmtId="0" fontId="0" fillId="0" borderId="1" xfId="0" applyBorder="1" applyAlignment="1">
      <alignment horizontal="center"/>
    </xf>
    <xf numFmtId="0" fontId="0" fillId="0" borderId="1" xfId="0" applyBorder="1"/>
    <xf numFmtId="0" fontId="33" fillId="0" borderId="1" xfId="0" applyFont="1" applyBorder="1"/>
    <xf numFmtId="0" fontId="12" fillId="0" borderId="1" xfId="0" applyFont="1" applyBorder="1" applyAlignment="1">
      <alignment horizontal="center" vertical="center"/>
    </xf>
    <xf numFmtId="0" fontId="0" fillId="5" borderId="1" xfId="0" applyFill="1" applyBorder="1"/>
    <xf numFmtId="0" fontId="33" fillId="5" borderId="1" xfId="0" applyFont="1" applyFill="1" applyBorder="1"/>
    <xf numFmtId="0" fontId="35" fillId="8" borderId="4" xfId="0" applyFont="1" applyFill="1" applyBorder="1" applyAlignment="1">
      <alignment vertical="top"/>
    </xf>
    <xf numFmtId="0" fontId="35" fillId="8" borderId="10" xfId="0" applyFont="1" applyFill="1" applyBorder="1" applyAlignment="1">
      <alignment vertical="top"/>
    </xf>
    <xf numFmtId="0" fontId="35" fillId="8" borderId="1" xfId="0" applyFont="1" applyFill="1" applyBorder="1" applyAlignment="1">
      <alignment horizontal="center" vertical="top"/>
    </xf>
    <xf numFmtId="0" fontId="35" fillId="8" borderId="1" xfId="2" applyFont="1" applyFill="1" applyBorder="1" applyAlignment="1">
      <alignment horizontal="center" vertical="center"/>
    </xf>
    <xf numFmtId="0" fontId="12" fillId="8" borderId="1" xfId="2" applyFont="1" applyFill="1" applyBorder="1" applyAlignment="1">
      <alignment vertical="center" wrapText="1"/>
    </xf>
    <xf numFmtId="0" fontId="0" fillId="8" borderId="1" xfId="0" applyFill="1" applyBorder="1" applyAlignment="1">
      <alignment horizontal="center"/>
    </xf>
    <xf numFmtId="0" fontId="35" fillId="8" borderId="2" xfId="0" applyFont="1" applyFill="1" applyBorder="1" applyAlignment="1">
      <alignment vertical="top"/>
    </xf>
    <xf numFmtId="0" fontId="35" fillId="8" borderId="6" xfId="0" applyFont="1" applyFill="1" applyBorder="1" applyAlignment="1">
      <alignment vertical="top"/>
    </xf>
    <xf numFmtId="0" fontId="35" fillId="8" borderId="11" xfId="0" applyFont="1" applyFill="1" applyBorder="1" applyAlignment="1">
      <alignment horizontal="center" vertical="top"/>
    </xf>
    <xf numFmtId="0" fontId="36" fillId="8" borderId="4" xfId="0" applyFont="1" applyFill="1" applyBorder="1"/>
    <xf numFmtId="0" fontId="36" fillId="8" borderId="10" xfId="0" applyFont="1" applyFill="1" applyBorder="1"/>
    <xf numFmtId="0" fontId="36" fillId="8" borderId="7" xfId="0" applyFont="1" applyFill="1" applyBorder="1"/>
    <xf numFmtId="0" fontId="35" fillId="8" borderId="11" xfId="2" applyFont="1" applyFill="1" applyBorder="1" applyAlignment="1">
      <alignment horizontal="center" vertical="center"/>
    </xf>
    <xf numFmtId="0" fontId="37" fillId="8" borderId="1" xfId="0" applyFont="1" applyFill="1" applyBorder="1"/>
    <xf numFmtId="0" fontId="39" fillId="7" borderId="1" xfId="0" applyFont="1" applyFill="1" applyBorder="1" applyAlignment="1">
      <alignment horizontal="center"/>
    </xf>
    <xf numFmtId="0" fontId="33" fillId="7" borderId="1" xfId="0" applyFont="1" applyFill="1" applyBorder="1" applyAlignment="1">
      <alignment horizontal="center"/>
    </xf>
    <xf numFmtId="0" fontId="0" fillId="7" borderId="1" xfId="0" applyFill="1" applyBorder="1" applyAlignment="1">
      <alignment horizontal="center"/>
    </xf>
    <xf numFmtId="0" fontId="34" fillId="0" borderId="4" xfId="0" applyFont="1" applyBorder="1" applyAlignment="1">
      <alignment horizontal="center" vertical="center" wrapText="1"/>
    </xf>
    <xf numFmtId="0" fontId="34" fillId="0" borderId="12" xfId="0" applyFont="1" applyBorder="1" applyAlignment="1">
      <alignment horizontal="center" vertical="center" wrapText="1"/>
    </xf>
    <xf numFmtId="0" fontId="12" fillId="0" borderId="1" xfId="0" applyFont="1" applyBorder="1" applyAlignment="1">
      <alignment horizontal="center" vertical="top"/>
    </xf>
    <xf numFmtId="0" fontId="12" fillId="0" borderId="4" xfId="0" applyFont="1" applyBorder="1" applyAlignment="1">
      <alignment horizontal="left" vertical="top"/>
    </xf>
    <xf numFmtId="0" fontId="12" fillId="0" borderId="12" xfId="0" applyFont="1" applyBorder="1" applyAlignment="1">
      <alignment horizontal="center" vertical="top"/>
    </xf>
    <xf numFmtId="0" fontId="40" fillId="7" borderId="4" xfId="0" applyFont="1" applyFill="1" applyBorder="1"/>
    <xf numFmtId="0" fontId="40" fillId="7" borderId="10" xfId="0" applyFont="1" applyFill="1" applyBorder="1"/>
    <xf numFmtId="0" fontId="40" fillId="7" borderId="7" xfId="0" applyFont="1" applyFill="1" applyBorder="1"/>
    <xf numFmtId="0" fontId="0" fillId="7" borderId="1" xfId="0" applyFill="1" applyBorder="1"/>
    <xf numFmtId="0" fontId="12" fillId="0" borderId="0" xfId="0" applyFont="1" applyAlignment="1">
      <alignment horizontal="left" vertical="top"/>
    </xf>
    <xf numFmtId="0" fontId="0" fillId="0" borderId="0" xfId="0" quotePrefix="1"/>
    <xf numFmtId="0" fontId="7" fillId="0" borderId="0" xfId="0" applyFont="1" applyAlignment="1">
      <alignment horizontal="center" wrapText="1"/>
    </xf>
    <xf numFmtId="0" fontId="12" fillId="0" borderId="0" xfId="0" applyFont="1" applyAlignment="1">
      <alignment horizontal="center" wrapText="1"/>
    </xf>
    <xf numFmtId="2" fontId="12" fillId="0" borderId="0" xfId="0" applyNumberFormat="1" applyFont="1" applyAlignment="1">
      <alignment horizontal="center" wrapText="1"/>
    </xf>
    <xf numFmtId="0" fontId="9" fillId="0" borderId="0" xfId="0" applyFont="1" applyAlignment="1">
      <alignment horizontal="center" wrapText="1"/>
    </xf>
    <xf numFmtId="0" fontId="10" fillId="0" borderId="0" xfId="0" applyFont="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left" wrapText="1"/>
    </xf>
    <xf numFmtId="2" fontId="2" fillId="0" borderId="1" xfId="1" applyNumberFormat="1" applyFont="1" applyFill="1" applyBorder="1" applyAlignment="1">
      <alignment horizontal="left" vertical="top" wrapText="1"/>
    </xf>
    <xf numFmtId="17" fontId="2" fillId="0" borderId="1" xfId="0" applyNumberFormat="1" applyFont="1" applyBorder="1" applyAlignment="1">
      <alignment horizontal="left" vertical="top" wrapText="1"/>
    </xf>
    <xf numFmtId="0" fontId="0" fillId="0" borderId="1" xfId="0" applyBorder="1" applyAlignment="1">
      <alignment horizontal="left" wrapText="1"/>
    </xf>
    <xf numFmtId="0" fontId="8" fillId="2" borderId="7" xfId="0" applyFont="1" applyFill="1" applyBorder="1" applyAlignment="1">
      <alignment horizontal="left" vertical="center" wrapText="1"/>
    </xf>
    <xf numFmtId="0" fontId="8" fillId="2" borderId="1" xfId="0" applyFont="1" applyFill="1" applyBorder="1" applyAlignment="1">
      <alignment horizontal="left" vertical="center" wrapText="1"/>
    </xf>
    <xf numFmtId="0" fontId="10" fillId="0" borderId="0" xfId="0" applyFont="1" applyAlignment="1">
      <alignment horizontal="center" wrapText="1"/>
    </xf>
    <xf numFmtId="0" fontId="8" fillId="2" borderId="1" xfId="0" applyFont="1" applyFill="1" applyBorder="1" applyAlignment="1">
      <alignment horizontal="center" vertical="center" wrapText="1"/>
    </xf>
    <xf numFmtId="0" fontId="43" fillId="9" borderId="0" xfId="0" applyFont="1" applyFill="1" applyAlignment="1">
      <alignment horizontal="center" wrapText="1"/>
    </xf>
    <xf numFmtId="49" fontId="42" fillId="2" borderId="0" xfId="0" quotePrefix="1" applyNumberFormat="1" applyFont="1" applyFill="1" applyAlignment="1">
      <alignment vertical="top" wrapText="1"/>
    </xf>
    <xf numFmtId="0" fontId="44" fillId="0" borderId="1" xfId="0" applyFont="1" applyBorder="1" applyAlignment="1">
      <alignment horizontal="left" vertical="top" wrapText="1"/>
    </xf>
    <xf numFmtId="0" fontId="0" fillId="0" borderId="1" xfId="0" applyBorder="1" applyAlignment="1">
      <alignment horizontal="left" vertical="top" wrapText="1"/>
    </xf>
    <xf numFmtId="17" fontId="8" fillId="2" borderId="0" xfId="0" quotePrefix="1" applyNumberFormat="1" applyFont="1" applyFill="1" applyAlignment="1">
      <alignment horizontal="left" vertical="top" wrapText="1"/>
    </xf>
    <xf numFmtId="0" fontId="11" fillId="0" borderId="9" xfId="0" applyFont="1" applyBorder="1" applyAlignment="1">
      <alignment horizontal="left" vertical="center"/>
    </xf>
    <xf numFmtId="0" fontId="0" fillId="0" borderId="0" xfId="0" applyAlignment="1">
      <alignment horizontal="left"/>
    </xf>
    <xf numFmtId="0" fontId="35" fillId="8" borderId="4" xfId="0" applyFont="1" applyFill="1" applyBorder="1" applyAlignment="1">
      <alignment horizontal="center" vertical="top"/>
    </xf>
    <xf numFmtId="0" fontId="35" fillId="8" borderId="10" xfId="0" applyFont="1" applyFill="1" applyBorder="1" applyAlignment="1">
      <alignment horizontal="center" vertical="top"/>
    </xf>
    <xf numFmtId="0" fontId="35" fillId="8" borderId="7" xfId="0" applyFont="1" applyFill="1" applyBorder="1" applyAlignment="1">
      <alignment horizontal="center" vertical="top"/>
    </xf>
    <xf numFmtId="0" fontId="38" fillId="7" borderId="4" xfId="0" applyFont="1" applyFill="1" applyBorder="1" applyAlignment="1">
      <alignment horizontal="center" vertical="top"/>
    </xf>
    <xf numFmtId="0" fontId="38" fillId="7" borderId="7" xfId="0" applyFont="1" applyFill="1" applyBorder="1" applyAlignment="1">
      <alignment horizontal="center" vertical="top"/>
    </xf>
    <xf numFmtId="0" fontId="40" fillId="7" borderId="4" xfId="0" applyFont="1" applyFill="1" applyBorder="1" applyAlignment="1">
      <alignment horizontal="center"/>
    </xf>
    <xf numFmtId="0" fontId="40" fillId="7" borderId="10" xfId="0" applyFont="1" applyFill="1" applyBorder="1" applyAlignment="1">
      <alignment horizontal="center"/>
    </xf>
    <xf numFmtId="0" fontId="40" fillId="7" borderId="7" xfId="0" applyFont="1" applyFill="1" applyBorder="1" applyAlignment="1">
      <alignment horizontal="center"/>
    </xf>
    <xf numFmtId="0" fontId="12" fillId="0" borderId="6" xfId="0" applyFont="1" applyBorder="1" applyAlignment="1">
      <alignment horizontal="left" vertical="top" wrapText="1"/>
    </xf>
    <xf numFmtId="0" fontId="0" fillId="0" borderId="0" xfId="0" applyAlignment="1">
      <alignment horizontal="left" vertical="top"/>
    </xf>
    <xf numFmtId="49" fontId="45" fillId="2" borderId="0" xfId="0" quotePrefix="1" applyNumberFormat="1" applyFont="1" applyFill="1" applyAlignment="1">
      <alignment vertical="center" wrapText="1"/>
    </xf>
    <xf numFmtId="0" fontId="46" fillId="0" borderId="9" xfId="0" applyFont="1" applyBorder="1" applyAlignment="1">
      <alignment horizontal="left" vertical="center" wrapText="1"/>
    </xf>
  </cellXfs>
  <cellStyles count="4">
    <cellStyle name="Normal" xfId="0" builtinId="0"/>
    <cellStyle name="Normal 5 2 2 2 3" xfId="2" xr:uid="{CECE9BFF-16B2-4FB8-91EC-CABCEBAEBE94}"/>
    <cellStyle name="Normal 5 7" xfId="3" xr:uid="{B2A3B31E-A7E6-4411-A615-A70ECC669A16}"/>
    <cellStyle name="Vírgula" xfId="1" builtinId="3"/>
  </cellStyles>
  <dxfs count="183">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2"/>
        </patternFill>
      </fill>
    </dxf>
    <dxf>
      <fill>
        <patternFill>
          <bgColor theme="9" tint="0.59996337778862885"/>
        </patternFill>
      </fill>
    </dxf>
    <dxf>
      <fill>
        <patternFill>
          <bgColor theme="5" tint="0.59996337778862885"/>
        </patternFill>
      </fill>
    </dxf>
  </dxfs>
  <tableStyles count="0" defaultTableStyle="TableStyleMedium2" defaultPivotStyle="PivotStyleLight16"/>
  <colors>
    <mruColors>
      <color rgb="FF007A7E"/>
      <color rgb="FF006666"/>
      <color rgb="FF006600"/>
      <color rgb="FF99FF99"/>
      <color rgb="FF000000"/>
      <color rgb="FF009900"/>
      <color rgb="FF66FFFF"/>
      <color rgb="FF4472C4"/>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owerPivotData" Target="model/item.data"/><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Fabricio Araujo Silva" id="{C21953FF-FB88-4A49-9A32-C6739A6AC68B}" userId="S::fabricio.dasilva@vale.com::a3803765-cc63-4066-b1ef-96ace3e77787" providerId="AD"/>
</personList>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3-01-03T13:22:07.20" personId="{C21953FF-FB88-4A49-9A32-C6739A6AC68B}" id="{72B45234-C7A7-431F-840A-2D74AA60A7B1}">
    <text>Nao existe tal divisao em BM, para BM, retirar essa coluna</text>
  </threadedComment>
  <threadedComment ref="Q1" dT="2023-01-03T13:27:10.99" personId="{C21953FF-FB88-4A49-9A32-C6739A6AC68B}" id="{4D9D674D-08FA-40B0-BC81-D7862DF56ED6}">
    <text>Qual a necessidade dessa coluna, alguem ficara mudando isso diariamente, ou com qualquer frequencia?</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9DB78-5C03-48A7-91EB-BB71417423DD}">
  <dimension ref="A1:AO96"/>
  <sheetViews>
    <sheetView zoomScale="70" zoomScaleNormal="70" workbookViewId="0">
      <selection activeCell="M16" sqref="M16"/>
    </sheetView>
  </sheetViews>
  <sheetFormatPr defaultColWidth="9.140625" defaultRowHeight="15" x14ac:dyDescent="0.25"/>
  <cols>
    <col min="1" max="1" width="1.7109375" style="16" customWidth="1"/>
    <col min="2" max="3" width="14.42578125" style="16" customWidth="1"/>
    <col min="4" max="7" width="9.140625" style="16" customWidth="1"/>
    <col min="8" max="10" width="9.140625" style="16"/>
    <col min="11" max="11" width="10.42578125" style="16" bestFit="1" customWidth="1"/>
    <col min="12" max="18" width="9.140625" style="16"/>
    <col min="19" max="19" width="12.42578125" style="16" customWidth="1"/>
    <col min="20" max="20" width="9.140625" style="16"/>
    <col min="21" max="21" width="11.7109375" style="16" customWidth="1"/>
    <col min="22" max="22" width="10.42578125" style="16" bestFit="1" customWidth="1"/>
    <col min="23" max="16384" width="9.140625" style="16"/>
  </cols>
  <sheetData>
    <row r="1" spans="1:41" s="3" customFormat="1" ht="10.15" customHeight="1" x14ac:dyDescent="0.25">
      <c r="A1" s="2"/>
      <c r="B1" s="10"/>
      <c r="C1" s="10"/>
      <c r="D1" s="10"/>
      <c r="E1" s="10"/>
      <c r="F1" s="10"/>
      <c r="G1" s="10"/>
      <c r="H1" s="10"/>
      <c r="I1" s="11"/>
      <c r="J1" s="10"/>
      <c r="K1" s="10"/>
      <c r="L1" s="10"/>
      <c r="M1" s="10"/>
      <c r="N1" s="10"/>
      <c r="O1" s="10"/>
      <c r="P1" s="10"/>
      <c r="Q1" s="10"/>
      <c r="R1" s="10"/>
      <c r="S1" s="10"/>
      <c r="T1" s="10"/>
      <c r="U1" s="10"/>
    </row>
    <row r="2" spans="1:41" s="3" customFormat="1" ht="18" customHeight="1" x14ac:dyDescent="0.25">
      <c r="A2" s="2"/>
      <c r="B2" s="163" t="s">
        <v>360</v>
      </c>
      <c r="C2" s="163"/>
      <c r="D2" s="163"/>
      <c r="E2" s="163"/>
      <c r="F2" s="163"/>
      <c r="G2" s="163"/>
      <c r="H2" s="163"/>
      <c r="I2" s="163"/>
      <c r="J2" s="163"/>
      <c r="K2" s="163"/>
      <c r="L2" s="163"/>
      <c r="M2" s="163"/>
      <c r="N2" s="163"/>
      <c r="O2" s="163"/>
      <c r="P2" s="163"/>
      <c r="Q2" s="163"/>
      <c r="R2" s="163"/>
      <c r="S2" s="163"/>
      <c r="T2" s="163"/>
      <c r="U2" s="163"/>
    </row>
    <row r="3" spans="1:41" s="9" customFormat="1" ht="18" customHeight="1" x14ac:dyDescent="0.25">
      <c r="A3" s="4"/>
      <c r="B3" s="164" t="s">
        <v>361</v>
      </c>
      <c r="C3" s="164"/>
      <c r="D3" s="164"/>
      <c r="E3" s="5" t="s">
        <v>362</v>
      </c>
      <c r="F3" s="5" t="s">
        <v>362</v>
      </c>
      <c r="G3" s="5" t="s">
        <v>363</v>
      </c>
      <c r="H3" s="5" t="s">
        <v>364</v>
      </c>
      <c r="I3" s="6" t="s">
        <v>362</v>
      </c>
      <c r="J3" s="5" t="s">
        <v>362</v>
      </c>
      <c r="K3" s="5" t="s">
        <v>362</v>
      </c>
      <c r="L3" s="5" t="s">
        <v>365</v>
      </c>
      <c r="M3" s="5" t="s">
        <v>366</v>
      </c>
      <c r="N3" s="5" t="s">
        <v>362</v>
      </c>
      <c r="O3" s="5" t="s">
        <v>362</v>
      </c>
      <c r="P3" s="5" t="s">
        <v>362</v>
      </c>
      <c r="Q3" s="5" t="s">
        <v>363</v>
      </c>
      <c r="R3" s="7" t="s">
        <v>367</v>
      </c>
      <c r="S3" s="7" t="s">
        <v>368</v>
      </c>
      <c r="T3" s="7" t="s">
        <v>369</v>
      </c>
      <c r="U3" s="7"/>
      <c r="V3" s="8"/>
    </row>
    <row r="5" spans="1:41" ht="50.25" customHeight="1" x14ac:dyDescent="0.25">
      <c r="B5" s="14" t="s">
        <v>0</v>
      </c>
      <c r="C5" s="67" t="s">
        <v>370</v>
      </c>
      <c r="D5" s="15" t="s">
        <v>1</v>
      </c>
      <c r="E5" s="68" t="s">
        <v>388</v>
      </c>
      <c r="F5" s="15" t="s">
        <v>2</v>
      </c>
      <c r="G5" s="68" t="s">
        <v>1093</v>
      </c>
      <c r="H5" s="15" t="s">
        <v>3</v>
      </c>
      <c r="I5" s="67" t="s">
        <v>1097</v>
      </c>
      <c r="J5" s="15" t="s">
        <v>4</v>
      </c>
      <c r="K5" s="68" t="s">
        <v>1106</v>
      </c>
      <c r="L5" s="15" t="s">
        <v>5</v>
      </c>
      <c r="M5" s="68" t="s">
        <v>1159</v>
      </c>
      <c r="N5" s="15" t="s">
        <v>6</v>
      </c>
      <c r="O5" s="68" t="s">
        <v>1160</v>
      </c>
      <c r="P5" s="15" t="s">
        <v>7</v>
      </c>
      <c r="Q5" s="68" t="s">
        <v>1161</v>
      </c>
      <c r="R5" s="15" t="s">
        <v>8</v>
      </c>
      <c r="S5" s="68" t="s">
        <v>1226</v>
      </c>
      <c r="T5" s="15" t="s">
        <v>9</v>
      </c>
      <c r="U5" s="68" t="s">
        <v>1162</v>
      </c>
      <c r="V5" s="15" t="s">
        <v>10</v>
      </c>
      <c r="W5" s="68" t="s">
        <v>1163</v>
      </c>
      <c r="X5" s="15" t="s">
        <v>11</v>
      </c>
      <c r="Y5" s="68" t="s">
        <v>1237</v>
      </c>
      <c r="Z5" s="15" t="s">
        <v>12</v>
      </c>
      <c r="AA5" s="68" t="s">
        <v>1164</v>
      </c>
      <c r="AB5" s="15" t="s">
        <v>13</v>
      </c>
      <c r="AC5" s="68" t="s">
        <v>1165</v>
      </c>
      <c r="AD5" s="15" t="s">
        <v>14</v>
      </c>
      <c r="AE5" s="68" t="s">
        <v>1166</v>
      </c>
      <c r="AF5" s="15" t="s">
        <v>15</v>
      </c>
      <c r="AG5" s="68" t="s">
        <v>1167</v>
      </c>
      <c r="AH5" s="15" t="s">
        <v>16</v>
      </c>
      <c r="AI5" s="68" t="s">
        <v>1168</v>
      </c>
      <c r="AJ5" s="15" t="s">
        <v>17</v>
      </c>
      <c r="AK5" s="68" t="s">
        <v>1169</v>
      </c>
      <c r="AL5" s="15" t="s">
        <v>18</v>
      </c>
      <c r="AM5" s="68" t="s">
        <v>1170</v>
      </c>
      <c r="AN5" s="15" t="s">
        <v>19</v>
      </c>
      <c r="AO5" s="68" t="s">
        <v>1171</v>
      </c>
    </row>
    <row r="6" spans="1:41" x14ac:dyDescent="0.25">
      <c r="B6" s="1" t="s">
        <v>20</v>
      </c>
      <c r="C6" s="1" t="s">
        <v>20</v>
      </c>
      <c r="D6" s="12" t="s">
        <v>21</v>
      </c>
      <c r="E6" s="12" t="s">
        <v>1331</v>
      </c>
      <c r="F6" s="12"/>
      <c r="G6" s="12"/>
      <c r="H6" s="12"/>
      <c r="I6" s="12" t="s">
        <v>1102</v>
      </c>
      <c r="J6" s="12"/>
      <c r="K6" s="12">
        <v>1990</v>
      </c>
      <c r="L6" s="12"/>
      <c r="M6" s="12"/>
      <c r="N6" s="12"/>
      <c r="O6" s="12" t="s">
        <v>66</v>
      </c>
      <c r="P6" s="17"/>
      <c r="Q6" s="17" t="s">
        <v>1157</v>
      </c>
      <c r="R6" s="17"/>
      <c r="S6" s="17">
        <v>2.6696960000000001</v>
      </c>
      <c r="T6" s="17"/>
      <c r="U6" s="17" t="s">
        <v>1157</v>
      </c>
      <c r="V6" s="18"/>
      <c r="W6" s="18"/>
      <c r="X6" s="12"/>
      <c r="Y6" s="12"/>
      <c r="Z6" s="12"/>
      <c r="AA6" s="12" t="s">
        <v>1157</v>
      </c>
      <c r="AB6" s="12"/>
      <c r="AC6" s="12"/>
      <c r="AD6" s="12"/>
      <c r="AE6" s="12"/>
      <c r="AF6" s="12"/>
      <c r="AG6" s="12" t="s">
        <v>1239</v>
      </c>
      <c r="AH6" s="12"/>
      <c r="AI6" s="12"/>
      <c r="AJ6" s="12"/>
      <c r="AK6" s="12"/>
      <c r="AL6" s="12"/>
      <c r="AM6" s="12"/>
      <c r="AN6" s="12" t="s">
        <v>22</v>
      </c>
      <c r="AO6" s="12"/>
    </row>
    <row r="7" spans="1:41" x14ac:dyDescent="0.25">
      <c r="B7" s="1" t="s">
        <v>23</v>
      </c>
      <c r="C7" s="1" t="s">
        <v>23</v>
      </c>
      <c r="D7" s="12" t="s">
        <v>24</v>
      </c>
      <c r="E7" s="12" t="s">
        <v>1332</v>
      </c>
      <c r="F7" s="12"/>
      <c r="G7" s="12"/>
      <c r="H7" s="12"/>
      <c r="I7" s="12" t="s">
        <v>1102</v>
      </c>
      <c r="J7" s="12"/>
      <c r="K7" s="12">
        <v>1990</v>
      </c>
      <c r="L7" s="12"/>
      <c r="M7" s="12"/>
      <c r="N7" s="12"/>
      <c r="O7" s="12" t="s">
        <v>66</v>
      </c>
      <c r="P7" s="17"/>
      <c r="Q7" s="17" t="s">
        <v>1157</v>
      </c>
      <c r="R7" s="17"/>
      <c r="S7" s="17">
        <v>1.965306</v>
      </c>
      <c r="T7" s="17"/>
      <c r="U7" s="17" t="s">
        <v>1157</v>
      </c>
      <c r="V7" s="18"/>
      <c r="W7" s="18"/>
      <c r="X7" s="12"/>
      <c r="Y7" s="12"/>
      <c r="Z7" s="12"/>
      <c r="AA7" s="12" t="s">
        <v>1157</v>
      </c>
      <c r="AB7" s="12"/>
      <c r="AC7" s="12"/>
      <c r="AD7" s="12"/>
      <c r="AE7" s="12"/>
      <c r="AF7" s="12"/>
      <c r="AG7" s="12" t="s">
        <v>1239</v>
      </c>
      <c r="AH7" s="12"/>
      <c r="AI7" s="12"/>
      <c r="AJ7" s="12"/>
      <c r="AK7" s="12"/>
      <c r="AL7" s="12"/>
      <c r="AM7" s="12"/>
      <c r="AN7" s="12" t="s">
        <v>22</v>
      </c>
      <c r="AO7" s="12"/>
    </row>
    <row r="8" spans="1:41" x14ac:dyDescent="0.25">
      <c r="B8" s="1" t="s">
        <v>25</v>
      </c>
      <c r="C8" s="1" t="s">
        <v>371</v>
      </c>
      <c r="D8" s="12" t="s">
        <v>26</v>
      </c>
      <c r="E8" s="12" t="s">
        <v>1333</v>
      </c>
      <c r="F8" s="12" t="s">
        <v>27</v>
      </c>
      <c r="G8" s="12" t="s">
        <v>1095</v>
      </c>
      <c r="H8" s="12" t="s">
        <v>28</v>
      </c>
      <c r="I8" s="12" t="s">
        <v>1099</v>
      </c>
      <c r="J8" s="12">
        <v>1989</v>
      </c>
      <c r="K8" s="12">
        <v>1989</v>
      </c>
      <c r="L8" s="12" t="s">
        <v>29</v>
      </c>
      <c r="M8" s="12" t="s">
        <v>1239</v>
      </c>
      <c r="N8" s="12" t="s">
        <v>30</v>
      </c>
      <c r="O8" s="12" t="s">
        <v>1174</v>
      </c>
      <c r="P8" s="17">
        <v>78</v>
      </c>
      <c r="Q8" s="17">
        <v>78</v>
      </c>
      <c r="R8" s="17">
        <v>15.553688000000001</v>
      </c>
      <c r="S8" s="17">
        <v>15.553687999999999</v>
      </c>
      <c r="T8" s="17">
        <v>0</v>
      </c>
      <c r="U8" s="17">
        <v>15.553687999999999</v>
      </c>
      <c r="V8" s="18" t="s">
        <v>31</v>
      </c>
      <c r="W8" s="18">
        <v>44711</v>
      </c>
      <c r="X8" s="12" t="s">
        <v>29</v>
      </c>
      <c r="Y8" s="12" t="s">
        <v>1239</v>
      </c>
      <c r="Z8" s="12" t="s">
        <v>32</v>
      </c>
      <c r="AA8" s="12" t="s">
        <v>1244</v>
      </c>
      <c r="AB8" s="12" t="s">
        <v>33</v>
      </c>
      <c r="AC8" s="12" t="s">
        <v>33</v>
      </c>
      <c r="AD8" s="12" t="s">
        <v>29</v>
      </c>
      <c r="AE8" s="12" t="s">
        <v>1239</v>
      </c>
      <c r="AF8" s="12" t="s">
        <v>34</v>
      </c>
      <c r="AG8" s="12" t="s">
        <v>1239</v>
      </c>
      <c r="AH8" s="12" t="s">
        <v>35</v>
      </c>
      <c r="AI8" s="12" t="s">
        <v>1239</v>
      </c>
      <c r="AJ8" s="12" t="s">
        <v>36</v>
      </c>
      <c r="AK8" s="12" t="s">
        <v>1256</v>
      </c>
      <c r="AL8" s="12" t="s">
        <v>29</v>
      </c>
      <c r="AM8" s="12" t="s">
        <v>1302</v>
      </c>
      <c r="AN8" s="12"/>
      <c r="AO8" s="12" t="s">
        <v>1256</v>
      </c>
    </row>
    <row r="9" spans="1:41" x14ac:dyDescent="0.25">
      <c r="B9" s="1" t="s">
        <v>37</v>
      </c>
      <c r="C9" s="1" t="s">
        <v>37</v>
      </c>
      <c r="D9" s="12" t="s">
        <v>38</v>
      </c>
      <c r="E9" s="12" t="s">
        <v>1334</v>
      </c>
      <c r="F9" s="12" t="s">
        <v>27</v>
      </c>
      <c r="G9" s="12" t="s">
        <v>1095</v>
      </c>
      <c r="H9" s="12" t="s">
        <v>39</v>
      </c>
      <c r="I9" s="12" t="s">
        <v>1099</v>
      </c>
      <c r="J9" s="12">
        <v>1989</v>
      </c>
      <c r="K9" s="12">
        <v>1989</v>
      </c>
      <c r="L9" s="12" t="s">
        <v>29</v>
      </c>
      <c r="M9" s="12" t="s">
        <v>1239</v>
      </c>
      <c r="N9" s="12" t="s">
        <v>30</v>
      </c>
      <c r="O9" s="12" t="s">
        <v>1177</v>
      </c>
      <c r="P9" s="17">
        <v>55</v>
      </c>
      <c r="Q9" s="17">
        <v>55</v>
      </c>
      <c r="R9" s="17">
        <v>10.924075999999999</v>
      </c>
      <c r="S9" s="17">
        <v>10.924075999999999</v>
      </c>
      <c r="T9" s="17">
        <v>10.92</v>
      </c>
      <c r="U9" s="17">
        <v>10.924075999999999</v>
      </c>
      <c r="V9" s="18" t="s">
        <v>31</v>
      </c>
      <c r="W9" s="18">
        <v>44841</v>
      </c>
      <c r="X9" s="12" t="s">
        <v>29</v>
      </c>
      <c r="Y9" s="12" t="s">
        <v>1239</v>
      </c>
      <c r="Z9" s="12" t="s">
        <v>32</v>
      </c>
      <c r="AA9" s="12" t="s">
        <v>1245</v>
      </c>
      <c r="AB9" s="12" t="s">
        <v>33</v>
      </c>
      <c r="AC9" s="12" t="s">
        <v>33</v>
      </c>
      <c r="AD9" s="12" t="s">
        <v>29</v>
      </c>
      <c r="AE9" s="12" t="s">
        <v>1239</v>
      </c>
      <c r="AF9" s="12" t="s">
        <v>34</v>
      </c>
      <c r="AG9" s="12" t="s">
        <v>1239</v>
      </c>
      <c r="AH9" s="12" t="s">
        <v>35</v>
      </c>
      <c r="AI9" s="12" t="s">
        <v>1239</v>
      </c>
      <c r="AJ9" s="12" t="s">
        <v>36</v>
      </c>
      <c r="AK9" s="12" t="s">
        <v>1256</v>
      </c>
      <c r="AL9" s="12" t="s">
        <v>29</v>
      </c>
      <c r="AM9" s="12" t="s">
        <v>1302</v>
      </c>
      <c r="AN9" s="12" t="s">
        <v>40</v>
      </c>
      <c r="AO9" s="12" t="s">
        <v>1256</v>
      </c>
    </row>
    <row r="10" spans="1:41" x14ac:dyDescent="0.25">
      <c r="B10" s="1" t="s">
        <v>41</v>
      </c>
      <c r="C10" s="1" t="s">
        <v>41</v>
      </c>
      <c r="D10" s="12" t="s">
        <v>42</v>
      </c>
      <c r="E10" s="12" t="s">
        <v>1335</v>
      </c>
      <c r="F10" s="12" t="s">
        <v>27</v>
      </c>
      <c r="G10" s="12" t="s">
        <v>1095</v>
      </c>
      <c r="H10" s="12" t="s">
        <v>28</v>
      </c>
      <c r="I10" s="12" t="s">
        <v>1103</v>
      </c>
      <c r="J10" s="12">
        <v>2012</v>
      </c>
      <c r="K10" s="12">
        <v>43516</v>
      </c>
      <c r="L10" s="12" t="s">
        <v>29</v>
      </c>
      <c r="M10" s="12" t="s">
        <v>1239</v>
      </c>
      <c r="N10" s="12" t="s">
        <v>43</v>
      </c>
      <c r="O10" s="12" t="s">
        <v>1174</v>
      </c>
      <c r="P10" s="17">
        <v>23</v>
      </c>
      <c r="Q10" s="17">
        <v>27.24</v>
      </c>
      <c r="R10" s="17">
        <v>0.64</v>
      </c>
      <c r="S10" s="17">
        <v>0.64</v>
      </c>
      <c r="T10" s="17">
        <v>0.64</v>
      </c>
      <c r="U10" s="17">
        <v>0.76885800000000004</v>
      </c>
      <c r="V10" s="18" t="s">
        <v>31</v>
      </c>
      <c r="W10" s="18">
        <v>44841</v>
      </c>
      <c r="X10" s="12" t="s">
        <v>29</v>
      </c>
      <c r="Y10" s="12" t="s">
        <v>1239</v>
      </c>
      <c r="Z10" s="12" t="s">
        <v>32</v>
      </c>
      <c r="AA10" s="12" t="s">
        <v>1244</v>
      </c>
      <c r="AB10" s="12" t="s">
        <v>33</v>
      </c>
      <c r="AC10" s="12" t="s">
        <v>33</v>
      </c>
      <c r="AD10" s="12" t="s">
        <v>29</v>
      </c>
      <c r="AE10" s="12" t="s">
        <v>1239</v>
      </c>
      <c r="AF10" s="12" t="s">
        <v>34</v>
      </c>
      <c r="AG10" s="12" t="s">
        <v>1239</v>
      </c>
      <c r="AH10" s="12" t="s">
        <v>44</v>
      </c>
      <c r="AI10" s="12" t="s">
        <v>1239</v>
      </c>
      <c r="AJ10" s="12" t="s">
        <v>45</v>
      </c>
      <c r="AK10" s="12" t="s">
        <v>1256</v>
      </c>
      <c r="AL10" s="12" t="s">
        <v>29</v>
      </c>
      <c r="AM10" s="12" t="s">
        <v>1241</v>
      </c>
      <c r="AN10" s="12" t="s">
        <v>46</v>
      </c>
      <c r="AO10" s="12" t="s">
        <v>1304</v>
      </c>
    </row>
    <row r="11" spans="1:41" x14ac:dyDescent="0.25">
      <c r="B11" s="1" t="s">
        <v>47</v>
      </c>
      <c r="C11" s="1" t="s">
        <v>47</v>
      </c>
      <c r="D11" s="12" t="s">
        <v>48</v>
      </c>
      <c r="E11" s="12" t="s">
        <v>1336</v>
      </c>
      <c r="F11" s="12" t="s">
        <v>27</v>
      </c>
      <c r="G11" s="12" t="s">
        <v>1095</v>
      </c>
      <c r="H11" s="12" t="s">
        <v>39</v>
      </c>
      <c r="I11" s="12" t="s">
        <v>363</v>
      </c>
      <c r="J11" s="12" t="s">
        <v>49</v>
      </c>
      <c r="K11" s="12">
        <v>1998</v>
      </c>
      <c r="L11" s="12" t="s">
        <v>29</v>
      </c>
      <c r="M11" s="12" t="s">
        <v>1239</v>
      </c>
      <c r="N11" s="12" t="s">
        <v>30</v>
      </c>
      <c r="O11" s="12" t="s">
        <v>1177</v>
      </c>
      <c r="P11" s="17">
        <v>32</v>
      </c>
      <c r="Q11" s="17">
        <v>23</v>
      </c>
      <c r="R11" s="17">
        <v>12.995661999999999</v>
      </c>
      <c r="S11" s="17">
        <v>12.995661999999999</v>
      </c>
      <c r="T11" s="17">
        <v>12.995661999999999</v>
      </c>
      <c r="U11" s="17">
        <v>12.995661999999999</v>
      </c>
      <c r="V11" s="18" t="s">
        <v>31</v>
      </c>
      <c r="W11" s="18">
        <v>44883</v>
      </c>
      <c r="X11" s="12" t="s">
        <v>29</v>
      </c>
      <c r="Y11" s="12" t="s">
        <v>1239</v>
      </c>
      <c r="Z11" s="12" t="s">
        <v>32</v>
      </c>
      <c r="AA11" s="12" t="s">
        <v>1246</v>
      </c>
      <c r="AB11" s="12" t="s">
        <v>33</v>
      </c>
      <c r="AC11" s="12" t="s">
        <v>33</v>
      </c>
      <c r="AD11" s="12" t="s">
        <v>44</v>
      </c>
      <c r="AE11" s="12" t="s">
        <v>1241</v>
      </c>
      <c r="AF11" s="12" t="s">
        <v>34</v>
      </c>
      <c r="AG11" s="12" t="s">
        <v>1239</v>
      </c>
      <c r="AH11" s="12" t="s">
        <v>50</v>
      </c>
      <c r="AI11" s="12" t="s">
        <v>1239</v>
      </c>
      <c r="AJ11" s="12" t="s">
        <v>51</v>
      </c>
      <c r="AK11" s="12" t="s">
        <v>1256</v>
      </c>
      <c r="AL11" s="12" t="s">
        <v>29</v>
      </c>
      <c r="AM11" s="12" t="s">
        <v>1293</v>
      </c>
      <c r="AN11" s="12" t="s">
        <v>52</v>
      </c>
      <c r="AO11" s="12" t="s">
        <v>1306</v>
      </c>
    </row>
    <row r="12" spans="1:41" x14ac:dyDescent="0.25">
      <c r="B12" s="1" t="s">
        <v>53</v>
      </c>
      <c r="C12" s="1" t="s">
        <v>53</v>
      </c>
      <c r="D12" s="12" t="s">
        <v>54</v>
      </c>
      <c r="E12" s="12" t="s">
        <v>1337</v>
      </c>
      <c r="F12" s="12" t="s">
        <v>27</v>
      </c>
      <c r="G12" s="12" t="s">
        <v>1095</v>
      </c>
      <c r="H12" s="12" t="s">
        <v>28</v>
      </c>
      <c r="I12" s="12" t="s">
        <v>1103</v>
      </c>
      <c r="J12" s="12" t="s">
        <v>55</v>
      </c>
      <c r="K12" s="12">
        <v>2007</v>
      </c>
      <c r="L12" s="12" t="s">
        <v>29</v>
      </c>
      <c r="M12" s="12" t="s">
        <v>1239</v>
      </c>
      <c r="N12" s="12" t="s">
        <v>43</v>
      </c>
      <c r="O12" s="12" t="s">
        <v>1174</v>
      </c>
      <c r="P12" s="17">
        <v>55</v>
      </c>
      <c r="Q12" s="17">
        <v>60.67</v>
      </c>
      <c r="R12" s="17">
        <v>2.6857820000000001</v>
      </c>
      <c r="S12" s="17">
        <v>2.1689159999999998</v>
      </c>
      <c r="T12" s="17">
        <v>2.69</v>
      </c>
      <c r="U12" s="17">
        <v>2.7750339999999998</v>
      </c>
      <c r="V12" s="18" t="s">
        <v>31</v>
      </c>
      <c r="W12" s="18">
        <v>44742</v>
      </c>
      <c r="X12" s="12" t="s">
        <v>44</v>
      </c>
      <c r="Y12" s="12" t="s">
        <v>1241</v>
      </c>
      <c r="Z12" s="12" t="s">
        <v>32</v>
      </c>
      <c r="AA12" s="12" t="s">
        <v>1245</v>
      </c>
      <c r="AB12" s="12" t="s">
        <v>33</v>
      </c>
      <c r="AC12" s="12" t="s">
        <v>33</v>
      </c>
      <c r="AD12" s="12" t="s">
        <v>29</v>
      </c>
      <c r="AE12" s="12" t="s">
        <v>1239</v>
      </c>
      <c r="AF12" s="12" t="s">
        <v>34</v>
      </c>
      <c r="AG12" s="12" t="s">
        <v>1239</v>
      </c>
      <c r="AH12" s="12" t="s">
        <v>35</v>
      </c>
      <c r="AI12" s="12" t="s">
        <v>1239</v>
      </c>
      <c r="AJ12" s="12" t="s">
        <v>51</v>
      </c>
      <c r="AK12" s="12" t="s">
        <v>1256</v>
      </c>
      <c r="AL12" s="12" t="s">
        <v>29</v>
      </c>
      <c r="AM12" s="12" t="s">
        <v>1302</v>
      </c>
      <c r="AN12" s="12"/>
      <c r="AO12" s="12" t="s">
        <v>1306</v>
      </c>
    </row>
    <row r="13" spans="1:41" ht="25.5" x14ac:dyDescent="0.25">
      <c r="B13" s="1" t="s">
        <v>56</v>
      </c>
      <c r="C13" s="1" t="s">
        <v>56</v>
      </c>
      <c r="D13" s="12" t="s">
        <v>57</v>
      </c>
      <c r="E13" s="12" t="s">
        <v>1338</v>
      </c>
      <c r="F13" s="12" t="s">
        <v>27</v>
      </c>
      <c r="G13" s="12" t="s">
        <v>1094</v>
      </c>
      <c r="H13" s="12" t="s">
        <v>39</v>
      </c>
      <c r="I13" s="12" t="s">
        <v>1098</v>
      </c>
      <c r="J13" s="12">
        <v>2007</v>
      </c>
      <c r="K13" s="12">
        <v>2007</v>
      </c>
      <c r="L13" s="12" t="s">
        <v>29</v>
      </c>
      <c r="M13" s="12" t="s">
        <v>1239</v>
      </c>
      <c r="N13" s="12" t="s">
        <v>58</v>
      </c>
      <c r="O13" s="12" t="s">
        <v>1180</v>
      </c>
      <c r="P13" s="17">
        <v>4.25</v>
      </c>
      <c r="Q13" s="17">
        <v>4.25</v>
      </c>
      <c r="R13" s="17">
        <v>2.202E-3</v>
      </c>
      <c r="S13" s="17">
        <v>2.202E-3</v>
      </c>
      <c r="T13" s="17">
        <v>3.6707999999999998E-2</v>
      </c>
      <c r="U13" s="17">
        <v>3.6707999999999998E-2</v>
      </c>
      <c r="V13" s="18" t="s">
        <v>31</v>
      </c>
      <c r="W13" s="18">
        <v>44075</v>
      </c>
      <c r="X13" s="12" t="s">
        <v>29</v>
      </c>
      <c r="Y13" s="12" t="s">
        <v>1239</v>
      </c>
      <c r="Z13" s="12" t="s">
        <v>59</v>
      </c>
      <c r="AA13" s="12" t="s">
        <v>1157</v>
      </c>
      <c r="AB13" s="12" t="s">
        <v>33</v>
      </c>
      <c r="AC13" s="12" t="s">
        <v>33</v>
      </c>
      <c r="AD13" s="12" t="s">
        <v>44</v>
      </c>
      <c r="AE13" s="12" t="s">
        <v>1241</v>
      </c>
      <c r="AF13" s="12" t="s">
        <v>34</v>
      </c>
      <c r="AG13" s="12" t="s">
        <v>1239</v>
      </c>
      <c r="AH13" s="12" t="s">
        <v>60</v>
      </c>
      <c r="AI13" s="12" t="s">
        <v>1239</v>
      </c>
      <c r="AJ13" s="12" t="s">
        <v>51</v>
      </c>
      <c r="AK13" s="12" t="s">
        <v>1256</v>
      </c>
      <c r="AL13" s="12" t="s">
        <v>29</v>
      </c>
      <c r="AM13" s="12" t="s">
        <v>60</v>
      </c>
      <c r="AN13" s="12" t="s">
        <v>61</v>
      </c>
      <c r="AO13" s="12" t="s">
        <v>1306</v>
      </c>
    </row>
    <row r="14" spans="1:41" ht="25.5" x14ac:dyDescent="0.25">
      <c r="B14" s="1" t="s">
        <v>62</v>
      </c>
      <c r="C14" s="1" t="s">
        <v>62</v>
      </c>
      <c r="D14" s="12" t="s">
        <v>63</v>
      </c>
      <c r="E14" s="12" t="s">
        <v>1339</v>
      </c>
      <c r="F14" s="12" t="s">
        <v>27</v>
      </c>
      <c r="G14" s="12" t="s">
        <v>1094</v>
      </c>
      <c r="H14" s="12" t="s">
        <v>64</v>
      </c>
      <c r="I14" s="12" t="s">
        <v>1098</v>
      </c>
      <c r="J14" s="12" t="s">
        <v>65</v>
      </c>
      <c r="K14" s="12">
        <v>1987</v>
      </c>
      <c r="L14" s="12" t="s">
        <v>29</v>
      </c>
      <c r="M14" s="12" t="s">
        <v>1239</v>
      </c>
      <c r="N14" s="12" t="s">
        <v>58</v>
      </c>
      <c r="O14" s="12" t="s">
        <v>1180</v>
      </c>
      <c r="P14" s="17">
        <v>10.08</v>
      </c>
      <c r="Q14" s="17">
        <v>10.08</v>
      </c>
      <c r="R14" s="17">
        <v>0</v>
      </c>
      <c r="S14" s="17">
        <v>0</v>
      </c>
      <c r="T14" s="17">
        <v>1.1198420000000001E-2</v>
      </c>
      <c r="U14" s="17">
        <v>1.1198420000000001E-2</v>
      </c>
      <c r="V14" s="18" t="s">
        <v>66</v>
      </c>
      <c r="W14" s="18">
        <v>44484</v>
      </c>
      <c r="X14" s="12" t="s">
        <v>44</v>
      </c>
      <c r="Y14" s="12" t="s">
        <v>1241</v>
      </c>
      <c r="Z14" s="12" t="s">
        <v>67</v>
      </c>
      <c r="AA14" s="12" t="s">
        <v>1157</v>
      </c>
      <c r="AB14" s="12" t="s">
        <v>33</v>
      </c>
      <c r="AC14" s="12" t="s">
        <v>33</v>
      </c>
      <c r="AD14" s="12" t="s">
        <v>44</v>
      </c>
      <c r="AE14" s="12" t="s">
        <v>1241</v>
      </c>
      <c r="AF14" s="12" t="s">
        <v>34</v>
      </c>
      <c r="AG14" s="12" t="s">
        <v>1239</v>
      </c>
      <c r="AH14" s="12" t="s">
        <v>60</v>
      </c>
      <c r="AI14" s="12" t="s">
        <v>1239</v>
      </c>
      <c r="AJ14" s="12" t="s">
        <v>51</v>
      </c>
      <c r="AK14" s="12" t="s">
        <v>1256</v>
      </c>
      <c r="AL14" s="12" t="s">
        <v>29</v>
      </c>
      <c r="AM14" s="12" t="s">
        <v>60</v>
      </c>
      <c r="AN14" s="12" t="s">
        <v>68</v>
      </c>
      <c r="AO14" s="12" t="s">
        <v>1306</v>
      </c>
    </row>
    <row r="15" spans="1:41" ht="25.5" x14ac:dyDescent="0.25">
      <c r="B15" s="1" t="s">
        <v>69</v>
      </c>
      <c r="C15" s="1" t="s">
        <v>69</v>
      </c>
      <c r="D15" s="12" t="s">
        <v>70</v>
      </c>
      <c r="E15" s="12" t="s">
        <v>1340</v>
      </c>
      <c r="F15" s="12" t="s">
        <v>27</v>
      </c>
      <c r="G15" s="12" t="s">
        <v>1094</v>
      </c>
      <c r="H15" s="12" t="s">
        <v>39</v>
      </c>
      <c r="I15" s="12" t="s">
        <v>1098</v>
      </c>
      <c r="J15" s="12">
        <v>2007</v>
      </c>
      <c r="K15" s="12">
        <v>2007</v>
      </c>
      <c r="L15" s="12" t="s">
        <v>29</v>
      </c>
      <c r="M15" s="12" t="s">
        <v>1239</v>
      </c>
      <c r="N15" s="12" t="s">
        <v>58</v>
      </c>
      <c r="O15" s="12" t="s">
        <v>1180</v>
      </c>
      <c r="P15" s="17">
        <v>4.2</v>
      </c>
      <c r="Q15" s="17">
        <v>4.2</v>
      </c>
      <c r="R15" s="17">
        <v>8.6379999999999998E-2</v>
      </c>
      <c r="S15" s="17">
        <v>0.09</v>
      </c>
      <c r="T15" s="17">
        <v>0.125</v>
      </c>
      <c r="U15" s="17">
        <v>0.125</v>
      </c>
      <c r="V15" s="18" t="s">
        <v>31</v>
      </c>
      <c r="W15" s="18">
        <v>44075</v>
      </c>
      <c r="X15" s="12" t="s">
        <v>29</v>
      </c>
      <c r="Y15" s="12" t="s">
        <v>1239</v>
      </c>
      <c r="Z15" s="12" t="s">
        <v>59</v>
      </c>
      <c r="AA15" s="12" t="s">
        <v>1157</v>
      </c>
      <c r="AB15" s="12" t="s">
        <v>33</v>
      </c>
      <c r="AC15" s="12" t="s">
        <v>33</v>
      </c>
      <c r="AD15" s="12" t="s">
        <v>44</v>
      </c>
      <c r="AE15" s="12" t="s">
        <v>1241</v>
      </c>
      <c r="AF15" s="12" t="s">
        <v>34</v>
      </c>
      <c r="AG15" s="12" t="s">
        <v>1239</v>
      </c>
      <c r="AH15" s="12" t="s">
        <v>60</v>
      </c>
      <c r="AI15" s="12" t="s">
        <v>1239</v>
      </c>
      <c r="AJ15" s="12" t="s">
        <v>51</v>
      </c>
      <c r="AK15" s="12" t="s">
        <v>1256</v>
      </c>
      <c r="AL15" s="12" t="s">
        <v>29</v>
      </c>
      <c r="AM15" s="12" t="s">
        <v>60</v>
      </c>
      <c r="AN15" s="12" t="s">
        <v>68</v>
      </c>
      <c r="AO15" s="12" t="s">
        <v>1306</v>
      </c>
    </row>
    <row r="16" spans="1:41" ht="25.5" x14ac:dyDescent="0.25">
      <c r="B16" s="1" t="s">
        <v>71</v>
      </c>
      <c r="C16" s="1" t="s">
        <v>71</v>
      </c>
      <c r="D16" s="12" t="s">
        <v>72</v>
      </c>
      <c r="E16" s="12" t="s">
        <v>1341</v>
      </c>
      <c r="F16" s="12" t="s">
        <v>27</v>
      </c>
      <c r="G16" s="12" t="s">
        <v>1094</v>
      </c>
      <c r="H16" s="12" t="s">
        <v>64</v>
      </c>
      <c r="I16" s="12" t="s">
        <v>1098</v>
      </c>
      <c r="J16" s="12" t="s">
        <v>73</v>
      </c>
      <c r="K16" s="12" t="s">
        <v>1158</v>
      </c>
      <c r="L16" s="12" t="s">
        <v>29</v>
      </c>
      <c r="M16" s="12" t="s">
        <v>1239</v>
      </c>
      <c r="N16" s="12" t="s">
        <v>58</v>
      </c>
      <c r="O16" s="12" t="s">
        <v>1180</v>
      </c>
      <c r="P16" s="17">
        <v>11.69</v>
      </c>
      <c r="Q16" s="17">
        <v>11.69</v>
      </c>
      <c r="R16" s="17">
        <v>3.9101300000000004E-3</v>
      </c>
      <c r="S16" s="17">
        <v>3.9101300000000004E-3</v>
      </c>
      <c r="T16" s="17">
        <v>9.5311900000000001E-3</v>
      </c>
      <c r="U16" s="17">
        <v>9.5311900000000001E-3</v>
      </c>
      <c r="V16" s="18" t="s">
        <v>66</v>
      </c>
      <c r="W16" s="18">
        <v>44484</v>
      </c>
      <c r="X16" s="12" t="s">
        <v>44</v>
      </c>
      <c r="Y16" s="12" t="s">
        <v>1241</v>
      </c>
      <c r="Z16" s="12" t="s">
        <v>67</v>
      </c>
      <c r="AA16" s="12" t="s">
        <v>1157</v>
      </c>
      <c r="AB16" s="12" t="s">
        <v>33</v>
      </c>
      <c r="AC16" s="12" t="s">
        <v>33</v>
      </c>
      <c r="AD16" s="12" t="s">
        <v>44</v>
      </c>
      <c r="AE16" s="12" t="s">
        <v>1241</v>
      </c>
      <c r="AF16" s="12" t="s">
        <v>34</v>
      </c>
      <c r="AG16" s="12" t="s">
        <v>1239</v>
      </c>
      <c r="AH16" s="12" t="s">
        <v>60</v>
      </c>
      <c r="AI16" s="12" t="s">
        <v>1239</v>
      </c>
      <c r="AJ16" s="12" t="s">
        <v>51</v>
      </c>
      <c r="AK16" s="12" t="s">
        <v>1256</v>
      </c>
      <c r="AL16" s="12" t="s">
        <v>29</v>
      </c>
      <c r="AM16" s="12" t="s">
        <v>60</v>
      </c>
      <c r="AN16" s="12" t="s">
        <v>74</v>
      </c>
      <c r="AO16" s="12" t="s">
        <v>1306</v>
      </c>
    </row>
    <row r="17" spans="2:41" ht="25.5" x14ac:dyDescent="0.25">
      <c r="B17" s="1" t="s">
        <v>75</v>
      </c>
      <c r="C17" s="1" t="s">
        <v>75</v>
      </c>
      <c r="D17" s="12" t="s">
        <v>76</v>
      </c>
      <c r="E17" s="12" t="s">
        <v>1342</v>
      </c>
      <c r="F17" s="12" t="s">
        <v>27</v>
      </c>
      <c r="G17" s="12" t="s">
        <v>1094</v>
      </c>
      <c r="H17" s="12" t="s">
        <v>39</v>
      </c>
      <c r="I17" s="12" t="s">
        <v>1098</v>
      </c>
      <c r="J17" s="12">
        <v>1987</v>
      </c>
      <c r="K17" s="12">
        <v>1987</v>
      </c>
      <c r="L17" s="12" t="s">
        <v>29</v>
      </c>
      <c r="M17" s="12" t="s">
        <v>1239</v>
      </c>
      <c r="N17" s="12" t="s">
        <v>58</v>
      </c>
      <c r="O17" s="12" t="s">
        <v>1180</v>
      </c>
      <c r="P17" s="17">
        <v>13.05</v>
      </c>
      <c r="Q17" s="17">
        <v>13.05</v>
      </c>
      <c r="R17" s="17">
        <v>3.66402E-3</v>
      </c>
      <c r="S17" s="17">
        <v>3.66402E-3</v>
      </c>
      <c r="T17" s="17">
        <v>6.5612299999999995E-3</v>
      </c>
      <c r="U17" s="17">
        <v>6.5612299999999995E-3</v>
      </c>
      <c r="V17" s="18" t="s">
        <v>66</v>
      </c>
      <c r="W17" s="18">
        <v>44484</v>
      </c>
      <c r="X17" s="12" t="s">
        <v>29</v>
      </c>
      <c r="Y17" s="12" t="s">
        <v>1239</v>
      </c>
      <c r="Z17" s="12" t="s">
        <v>59</v>
      </c>
      <c r="AA17" s="12" t="s">
        <v>1157</v>
      </c>
      <c r="AB17" s="12" t="s">
        <v>33</v>
      </c>
      <c r="AC17" s="12" t="s">
        <v>33</v>
      </c>
      <c r="AD17" s="12" t="s">
        <v>44</v>
      </c>
      <c r="AE17" s="12" t="s">
        <v>1241</v>
      </c>
      <c r="AF17" s="12" t="s">
        <v>34</v>
      </c>
      <c r="AG17" s="12" t="s">
        <v>1239</v>
      </c>
      <c r="AH17" s="12" t="s">
        <v>60</v>
      </c>
      <c r="AI17" s="12" t="s">
        <v>1239</v>
      </c>
      <c r="AJ17" s="12" t="s">
        <v>51</v>
      </c>
      <c r="AK17" s="12" t="s">
        <v>1256</v>
      </c>
      <c r="AL17" s="12" t="s">
        <v>29</v>
      </c>
      <c r="AM17" s="12" t="s">
        <v>60</v>
      </c>
      <c r="AN17" s="12" t="s">
        <v>61</v>
      </c>
      <c r="AO17" s="12" t="s">
        <v>1306</v>
      </c>
    </row>
    <row r="18" spans="2:41" x14ac:dyDescent="0.25">
      <c r="B18" s="1" t="s">
        <v>77</v>
      </c>
      <c r="C18" s="1" t="s">
        <v>77</v>
      </c>
      <c r="D18" s="12" t="s">
        <v>78</v>
      </c>
      <c r="E18" s="12" t="s">
        <v>1343</v>
      </c>
      <c r="F18" s="12" t="s">
        <v>27</v>
      </c>
      <c r="G18" s="12" t="s">
        <v>1095</v>
      </c>
      <c r="H18" s="12" t="s">
        <v>39</v>
      </c>
      <c r="I18" s="12" t="s">
        <v>363</v>
      </c>
      <c r="J18" s="12">
        <v>2015</v>
      </c>
      <c r="K18" s="12">
        <v>2015</v>
      </c>
      <c r="L18" s="12" t="s">
        <v>29</v>
      </c>
      <c r="M18" s="12" t="s">
        <v>1239</v>
      </c>
      <c r="N18" s="12" t="s">
        <v>58</v>
      </c>
      <c r="O18" s="12" t="s">
        <v>1180</v>
      </c>
      <c r="P18" s="17">
        <v>64</v>
      </c>
      <c r="Q18" s="17">
        <v>64</v>
      </c>
      <c r="R18" s="17">
        <v>8.1207216799999991</v>
      </c>
      <c r="S18" s="17">
        <v>6.6817922999999997</v>
      </c>
      <c r="T18" s="17">
        <v>34</v>
      </c>
      <c r="U18" s="17">
        <v>34</v>
      </c>
      <c r="V18" s="18" t="s">
        <v>31</v>
      </c>
      <c r="W18" s="18">
        <v>44841</v>
      </c>
      <c r="X18" s="12" t="s">
        <v>29</v>
      </c>
      <c r="Y18" s="12" t="s">
        <v>1239</v>
      </c>
      <c r="Z18" s="12" t="s">
        <v>32</v>
      </c>
      <c r="AA18" s="12" t="s">
        <v>1246</v>
      </c>
      <c r="AB18" s="12" t="s">
        <v>33</v>
      </c>
      <c r="AC18" s="12" t="s">
        <v>33</v>
      </c>
      <c r="AD18" s="12" t="s">
        <v>44</v>
      </c>
      <c r="AE18" s="12" t="s">
        <v>1241</v>
      </c>
      <c r="AF18" s="12" t="s">
        <v>34</v>
      </c>
      <c r="AG18" s="12" t="s">
        <v>1239</v>
      </c>
      <c r="AH18" s="12" t="s">
        <v>44</v>
      </c>
      <c r="AI18" s="12" t="s">
        <v>1239</v>
      </c>
      <c r="AJ18" s="12" t="s">
        <v>36</v>
      </c>
      <c r="AK18" s="12" t="s">
        <v>1256</v>
      </c>
      <c r="AL18" s="12" t="s">
        <v>29</v>
      </c>
      <c r="AM18" s="12" t="s">
        <v>1241</v>
      </c>
      <c r="AN18" s="12" t="s">
        <v>79</v>
      </c>
      <c r="AO18" s="12" t="s">
        <v>1256</v>
      </c>
    </row>
    <row r="19" spans="2:41" x14ac:dyDescent="0.25">
      <c r="B19" s="1" t="s">
        <v>80</v>
      </c>
      <c r="C19" s="1" t="s">
        <v>80</v>
      </c>
      <c r="D19" s="12" t="s">
        <v>81</v>
      </c>
      <c r="E19" s="12" t="s">
        <v>1344</v>
      </c>
      <c r="F19" s="12" t="s">
        <v>27</v>
      </c>
      <c r="G19" s="12" t="s">
        <v>1095</v>
      </c>
      <c r="H19" s="12" t="s">
        <v>28</v>
      </c>
      <c r="I19" s="12" t="s">
        <v>1103</v>
      </c>
      <c r="J19" s="12" t="s">
        <v>49</v>
      </c>
      <c r="K19" s="12">
        <v>1998</v>
      </c>
      <c r="L19" s="12" t="s">
        <v>44</v>
      </c>
      <c r="M19" s="12" t="s">
        <v>1241</v>
      </c>
      <c r="N19" s="12" t="s">
        <v>43</v>
      </c>
      <c r="O19" s="12" t="s">
        <v>1174</v>
      </c>
      <c r="P19" s="17">
        <v>99.3</v>
      </c>
      <c r="Q19" s="17">
        <v>98.14</v>
      </c>
      <c r="R19" s="17">
        <v>22.978888999999999</v>
      </c>
      <c r="S19" s="17">
        <v>22.978888999999999</v>
      </c>
      <c r="T19" s="17">
        <v>22.98</v>
      </c>
      <c r="U19" s="17">
        <v>23.5</v>
      </c>
      <c r="V19" s="18" t="s">
        <v>31</v>
      </c>
      <c r="W19" s="18">
        <v>44742</v>
      </c>
      <c r="X19" s="12" t="s">
        <v>44</v>
      </c>
      <c r="Y19" s="12" t="s">
        <v>1241</v>
      </c>
      <c r="Z19" s="12" t="s">
        <v>32</v>
      </c>
      <c r="AA19" s="12" t="s">
        <v>1245</v>
      </c>
      <c r="AB19" s="12" t="s">
        <v>33</v>
      </c>
      <c r="AC19" s="12" t="s">
        <v>33</v>
      </c>
      <c r="AD19" s="12" t="s">
        <v>29</v>
      </c>
      <c r="AE19" s="12" t="s">
        <v>1239</v>
      </c>
      <c r="AF19" s="12" t="s">
        <v>34</v>
      </c>
      <c r="AG19" s="12" t="s">
        <v>1239</v>
      </c>
      <c r="AH19" s="12" t="s">
        <v>35</v>
      </c>
      <c r="AI19" s="12" t="s">
        <v>1241</v>
      </c>
      <c r="AJ19" s="12" t="s">
        <v>82</v>
      </c>
      <c r="AK19" s="12" t="s">
        <v>1256</v>
      </c>
      <c r="AL19" s="12" t="s">
        <v>29</v>
      </c>
      <c r="AM19" s="12" t="s">
        <v>1302</v>
      </c>
      <c r="AN19" s="12" t="s">
        <v>83</v>
      </c>
      <c r="AO19" s="12" t="s">
        <v>1308</v>
      </c>
    </row>
    <row r="20" spans="2:41" x14ac:dyDescent="0.25">
      <c r="B20" s="1" t="s">
        <v>84</v>
      </c>
      <c r="C20" s="1" t="s">
        <v>84</v>
      </c>
      <c r="D20" s="12" t="s">
        <v>85</v>
      </c>
      <c r="E20" s="12" t="s">
        <v>1345</v>
      </c>
      <c r="F20" s="12" t="s">
        <v>27</v>
      </c>
      <c r="G20" s="12" t="s">
        <v>1095</v>
      </c>
      <c r="H20" s="12" t="s">
        <v>39</v>
      </c>
      <c r="I20" s="12" t="s">
        <v>363</v>
      </c>
      <c r="J20" s="12" t="s">
        <v>86</v>
      </c>
      <c r="K20" s="12">
        <v>1993</v>
      </c>
      <c r="L20" s="12" t="s">
        <v>29</v>
      </c>
      <c r="M20" s="12" t="s">
        <v>1239</v>
      </c>
      <c r="N20" s="12" t="s">
        <v>30</v>
      </c>
      <c r="O20" s="12" t="s">
        <v>1177</v>
      </c>
      <c r="P20" s="17">
        <v>38.700000000000003</v>
      </c>
      <c r="Q20" s="17">
        <v>38.799999999999997</v>
      </c>
      <c r="R20" s="17">
        <v>6.5713477000000005</v>
      </c>
      <c r="S20" s="17">
        <v>10.596951000000001</v>
      </c>
      <c r="T20" s="17">
        <v>4.8</v>
      </c>
      <c r="U20" s="17">
        <v>61.4</v>
      </c>
      <c r="V20" s="18" t="s">
        <v>31</v>
      </c>
      <c r="W20" s="18">
        <v>44742</v>
      </c>
      <c r="X20" s="12" t="s">
        <v>29</v>
      </c>
      <c r="Y20" s="12" t="s">
        <v>1239</v>
      </c>
      <c r="Z20" s="12" t="s">
        <v>32</v>
      </c>
      <c r="AA20" s="12" t="s">
        <v>1246</v>
      </c>
      <c r="AB20" s="12" t="s">
        <v>33</v>
      </c>
      <c r="AC20" s="12" t="s">
        <v>33</v>
      </c>
      <c r="AD20" s="12" t="s">
        <v>44</v>
      </c>
      <c r="AE20" s="12" t="s">
        <v>1239</v>
      </c>
      <c r="AF20" s="12" t="s">
        <v>34</v>
      </c>
      <c r="AG20" s="12" t="s">
        <v>1239</v>
      </c>
      <c r="AH20" s="12" t="s">
        <v>35</v>
      </c>
      <c r="AI20" s="12" t="s">
        <v>1239</v>
      </c>
      <c r="AJ20" s="12" t="s">
        <v>36</v>
      </c>
      <c r="AK20" s="12" t="s">
        <v>1256</v>
      </c>
      <c r="AL20" s="12" t="s">
        <v>29</v>
      </c>
      <c r="AM20" s="12" t="s">
        <v>1302</v>
      </c>
      <c r="AN20" s="12" t="s">
        <v>87</v>
      </c>
      <c r="AO20" s="12" t="s">
        <v>1308</v>
      </c>
    </row>
    <row r="21" spans="2:41" x14ac:dyDescent="0.25">
      <c r="B21" s="1" t="s">
        <v>88</v>
      </c>
      <c r="C21" s="1" t="s">
        <v>88</v>
      </c>
      <c r="D21" s="12" t="s">
        <v>89</v>
      </c>
      <c r="E21" s="12" t="s">
        <v>1346</v>
      </c>
      <c r="F21" s="12" t="s">
        <v>27</v>
      </c>
      <c r="G21" s="12" t="s">
        <v>1095</v>
      </c>
      <c r="H21" s="12" t="s">
        <v>28</v>
      </c>
      <c r="I21" s="12" t="s">
        <v>1103</v>
      </c>
      <c r="J21" s="12" t="s">
        <v>90</v>
      </c>
      <c r="K21" s="12">
        <v>2001</v>
      </c>
      <c r="L21" s="12" t="s">
        <v>44</v>
      </c>
      <c r="M21" s="12" t="s">
        <v>1241</v>
      </c>
      <c r="N21" s="12" t="s">
        <v>43</v>
      </c>
      <c r="O21" s="12" t="s">
        <v>1174</v>
      </c>
      <c r="P21" s="17">
        <v>77</v>
      </c>
      <c r="Q21" s="17">
        <v>84</v>
      </c>
      <c r="R21" s="17">
        <v>37.68</v>
      </c>
      <c r="S21" s="17">
        <v>35</v>
      </c>
      <c r="T21" s="17">
        <v>45.8545923</v>
      </c>
      <c r="U21" s="17">
        <v>45.8545923</v>
      </c>
      <c r="V21" s="18" t="s">
        <v>31</v>
      </c>
      <c r="W21" s="18">
        <v>44742</v>
      </c>
      <c r="X21" s="12" t="s">
        <v>44</v>
      </c>
      <c r="Y21" s="12" t="s">
        <v>1241</v>
      </c>
      <c r="Z21" s="12" t="s">
        <v>32</v>
      </c>
      <c r="AA21" s="12" t="s">
        <v>1245</v>
      </c>
      <c r="AB21" s="12" t="s">
        <v>33</v>
      </c>
      <c r="AC21" s="12" t="s">
        <v>33</v>
      </c>
      <c r="AD21" s="12" t="s">
        <v>29</v>
      </c>
      <c r="AE21" s="12" t="s">
        <v>1241</v>
      </c>
      <c r="AF21" s="12" t="s">
        <v>34</v>
      </c>
      <c r="AG21" s="12" t="s">
        <v>1239</v>
      </c>
      <c r="AH21" s="12" t="s">
        <v>35</v>
      </c>
      <c r="AI21" s="12" t="s">
        <v>1241</v>
      </c>
      <c r="AJ21" s="12" t="s">
        <v>82</v>
      </c>
      <c r="AK21" s="12" t="s">
        <v>1256</v>
      </c>
      <c r="AL21" s="12" t="s">
        <v>29</v>
      </c>
      <c r="AM21" s="12" t="s">
        <v>1302</v>
      </c>
      <c r="AN21" s="12" t="s">
        <v>83</v>
      </c>
      <c r="AO21" s="12" t="s">
        <v>1256</v>
      </c>
    </row>
    <row r="22" spans="2:41" x14ac:dyDescent="0.25">
      <c r="B22" s="1" t="s">
        <v>91</v>
      </c>
      <c r="C22" s="1" t="s">
        <v>91</v>
      </c>
      <c r="D22" s="12" t="s">
        <v>85</v>
      </c>
      <c r="E22" s="12" t="s">
        <v>1347</v>
      </c>
      <c r="F22" s="12" t="s">
        <v>27</v>
      </c>
      <c r="G22" s="12" t="s">
        <v>1095</v>
      </c>
      <c r="H22" s="12" t="s">
        <v>28</v>
      </c>
      <c r="I22" s="12" t="s">
        <v>1103</v>
      </c>
      <c r="J22" s="12">
        <v>1998</v>
      </c>
      <c r="K22" s="12">
        <v>1998</v>
      </c>
      <c r="L22" s="12" t="s">
        <v>29</v>
      </c>
      <c r="M22" s="12" t="s">
        <v>1239</v>
      </c>
      <c r="N22" s="12" t="s">
        <v>43</v>
      </c>
      <c r="O22" s="12" t="s">
        <v>1174</v>
      </c>
      <c r="P22" s="17">
        <v>145</v>
      </c>
      <c r="Q22" s="17">
        <v>145</v>
      </c>
      <c r="R22" s="17">
        <v>19</v>
      </c>
      <c r="S22" s="17">
        <v>19</v>
      </c>
      <c r="T22" s="17">
        <v>0</v>
      </c>
      <c r="U22" s="17">
        <v>20.329999999999998</v>
      </c>
      <c r="V22" s="18" t="s">
        <v>31</v>
      </c>
      <c r="W22" s="18">
        <v>44530</v>
      </c>
      <c r="X22" s="12" t="s">
        <v>44</v>
      </c>
      <c r="Y22" s="12" t="s">
        <v>1241</v>
      </c>
      <c r="Z22" s="12" t="s">
        <v>32</v>
      </c>
      <c r="AA22" s="12" t="s">
        <v>1246</v>
      </c>
      <c r="AB22" s="12" t="s">
        <v>33</v>
      </c>
      <c r="AC22" s="12" t="s">
        <v>33</v>
      </c>
      <c r="AD22" s="12" t="s">
        <v>44</v>
      </c>
      <c r="AE22" s="12" t="s">
        <v>1241</v>
      </c>
      <c r="AF22" s="12" t="s">
        <v>34</v>
      </c>
      <c r="AG22" s="12" t="s">
        <v>1239</v>
      </c>
      <c r="AH22" s="12" t="s">
        <v>60</v>
      </c>
      <c r="AI22" s="12" t="s">
        <v>1239</v>
      </c>
      <c r="AJ22" s="12" t="s">
        <v>82</v>
      </c>
      <c r="AK22" s="12" t="s">
        <v>1256</v>
      </c>
      <c r="AL22" s="12" t="s">
        <v>29</v>
      </c>
      <c r="AM22" s="12" t="s">
        <v>60</v>
      </c>
      <c r="AN22" s="12" t="s">
        <v>92</v>
      </c>
      <c r="AO22" s="12" t="s">
        <v>1308</v>
      </c>
    </row>
    <row r="23" spans="2:41" ht="25.5" x14ac:dyDescent="0.25">
      <c r="B23" s="1" t="s">
        <v>93</v>
      </c>
      <c r="C23" s="1" t="s">
        <v>93</v>
      </c>
      <c r="D23" s="12" t="s">
        <v>85</v>
      </c>
      <c r="E23" s="12" t="s">
        <v>1348</v>
      </c>
      <c r="F23" s="12" t="s">
        <v>27</v>
      </c>
      <c r="G23" s="12" t="s">
        <v>1095</v>
      </c>
      <c r="H23" s="12" t="s">
        <v>39</v>
      </c>
      <c r="I23" s="12" t="s">
        <v>1103</v>
      </c>
      <c r="J23" s="12">
        <v>2010</v>
      </c>
      <c r="K23" s="12">
        <v>2010</v>
      </c>
      <c r="L23" s="12" t="s">
        <v>29</v>
      </c>
      <c r="M23" s="12" t="s">
        <v>1239</v>
      </c>
      <c r="N23" s="12" t="s">
        <v>43</v>
      </c>
      <c r="O23" s="12" t="s">
        <v>1174</v>
      </c>
      <c r="P23" s="17">
        <v>107</v>
      </c>
      <c r="Q23" s="17">
        <v>107</v>
      </c>
      <c r="R23" s="17">
        <v>21.162584620000001</v>
      </c>
      <c r="S23" s="17">
        <v>22.9815988</v>
      </c>
      <c r="T23" s="17">
        <v>23.667000000000002</v>
      </c>
      <c r="U23" s="17">
        <v>23.667000000000002</v>
      </c>
      <c r="V23" s="18" t="s">
        <v>31</v>
      </c>
      <c r="W23" s="18">
        <v>44742</v>
      </c>
      <c r="X23" s="12" t="s">
        <v>44</v>
      </c>
      <c r="Y23" s="12" t="s">
        <v>1241</v>
      </c>
      <c r="Z23" s="12" t="s">
        <v>32</v>
      </c>
      <c r="AA23" s="12" t="s">
        <v>1246</v>
      </c>
      <c r="AB23" s="12" t="s">
        <v>33</v>
      </c>
      <c r="AC23" s="12" t="s">
        <v>33</v>
      </c>
      <c r="AD23" s="12" t="s">
        <v>44</v>
      </c>
      <c r="AE23" s="12" t="s">
        <v>1241</v>
      </c>
      <c r="AF23" s="12" t="s">
        <v>34</v>
      </c>
      <c r="AG23" s="12" t="s">
        <v>1239</v>
      </c>
      <c r="AH23" s="12" t="s">
        <v>60</v>
      </c>
      <c r="AI23" s="12" t="s">
        <v>1239</v>
      </c>
      <c r="AJ23" s="12" t="s">
        <v>82</v>
      </c>
      <c r="AK23" s="12" t="s">
        <v>1256</v>
      </c>
      <c r="AL23" s="12" t="s">
        <v>29</v>
      </c>
      <c r="AM23" s="12" t="s">
        <v>60</v>
      </c>
      <c r="AN23" s="12"/>
      <c r="AO23" s="12" t="s">
        <v>1308</v>
      </c>
    </row>
    <row r="24" spans="2:41" x14ac:dyDescent="0.25">
      <c r="B24" s="1" t="s">
        <v>94</v>
      </c>
      <c r="C24" s="1" t="s">
        <v>94</v>
      </c>
      <c r="D24" s="12" t="s">
        <v>95</v>
      </c>
      <c r="E24" s="12" t="s">
        <v>1349</v>
      </c>
      <c r="F24" s="12" t="s">
        <v>27</v>
      </c>
      <c r="G24" s="12" t="s">
        <v>1095</v>
      </c>
      <c r="H24" s="12" t="s">
        <v>28</v>
      </c>
      <c r="I24" s="12" t="s">
        <v>1102</v>
      </c>
      <c r="J24" s="12" t="s">
        <v>96</v>
      </c>
      <c r="K24" s="12">
        <v>2006</v>
      </c>
      <c r="L24" s="12" t="s">
        <v>29</v>
      </c>
      <c r="M24" s="12" t="s">
        <v>1239</v>
      </c>
      <c r="N24" s="12" t="s">
        <v>43</v>
      </c>
      <c r="O24" s="12" t="s">
        <v>66</v>
      </c>
      <c r="P24" s="17">
        <v>19</v>
      </c>
      <c r="Q24" s="17">
        <v>19</v>
      </c>
      <c r="R24" s="17">
        <v>1.02</v>
      </c>
      <c r="S24" s="17">
        <v>1.02</v>
      </c>
      <c r="T24" s="17">
        <v>1.02</v>
      </c>
      <c r="U24" s="17" t="s">
        <v>1157</v>
      </c>
      <c r="V24" s="18" t="s">
        <v>31</v>
      </c>
      <c r="W24" s="18">
        <v>44075</v>
      </c>
      <c r="X24" s="12" t="s">
        <v>29</v>
      </c>
      <c r="Y24" s="12" t="s">
        <v>1239</v>
      </c>
      <c r="Z24" s="12" t="s">
        <v>67</v>
      </c>
      <c r="AA24" s="12" t="s">
        <v>1157</v>
      </c>
      <c r="AB24" s="12" t="s">
        <v>33</v>
      </c>
      <c r="AC24" s="12" t="s">
        <v>33</v>
      </c>
      <c r="AD24" s="12" t="s">
        <v>44</v>
      </c>
      <c r="AE24" s="12" t="s">
        <v>1241</v>
      </c>
      <c r="AF24" s="12" t="s">
        <v>34</v>
      </c>
      <c r="AG24" s="12" t="s">
        <v>1239</v>
      </c>
      <c r="AH24" s="12" t="s">
        <v>35</v>
      </c>
      <c r="AI24" s="12" t="s">
        <v>1239</v>
      </c>
      <c r="AJ24" s="12" t="s">
        <v>82</v>
      </c>
      <c r="AK24" s="12" t="s">
        <v>1256</v>
      </c>
      <c r="AL24" s="12" t="s">
        <v>29</v>
      </c>
      <c r="AM24" s="12" t="s">
        <v>1302</v>
      </c>
      <c r="AN24" s="12" t="s">
        <v>97</v>
      </c>
      <c r="AO24" s="12" t="s">
        <v>1308</v>
      </c>
    </row>
    <row r="25" spans="2:41" x14ac:dyDescent="0.25">
      <c r="B25" s="1" t="s">
        <v>98</v>
      </c>
      <c r="C25" s="1" t="s">
        <v>98</v>
      </c>
      <c r="D25" s="12" t="s">
        <v>99</v>
      </c>
      <c r="E25" s="12" t="s">
        <v>1350</v>
      </c>
      <c r="F25" s="12" t="s">
        <v>27</v>
      </c>
      <c r="G25" s="12" t="s">
        <v>1095</v>
      </c>
      <c r="H25" s="12" t="s">
        <v>28</v>
      </c>
      <c r="I25" s="12" t="s">
        <v>1103</v>
      </c>
      <c r="J25" s="12" t="s">
        <v>100</v>
      </c>
      <c r="K25" s="12">
        <v>1978</v>
      </c>
      <c r="L25" s="12" t="s">
        <v>29</v>
      </c>
      <c r="M25" s="12" t="s">
        <v>1239</v>
      </c>
      <c r="N25" s="12" t="s">
        <v>43</v>
      </c>
      <c r="O25" s="12" t="s">
        <v>1174</v>
      </c>
      <c r="P25" s="17">
        <v>98.3</v>
      </c>
      <c r="Q25" s="17">
        <v>96.83</v>
      </c>
      <c r="R25" s="17">
        <v>12.76317654</v>
      </c>
      <c r="S25" s="17">
        <v>12.76317654</v>
      </c>
      <c r="T25" s="17">
        <v>12.76</v>
      </c>
      <c r="U25" s="17">
        <v>12.76317654</v>
      </c>
      <c r="V25" s="18" t="s">
        <v>31</v>
      </c>
      <c r="W25" s="18">
        <v>44841</v>
      </c>
      <c r="X25" s="12" t="s">
        <v>44</v>
      </c>
      <c r="Y25" s="12" t="s">
        <v>1241</v>
      </c>
      <c r="Z25" s="12" t="s">
        <v>32</v>
      </c>
      <c r="AA25" s="12" t="s">
        <v>1245</v>
      </c>
      <c r="AB25" s="12" t="s">
        <v>33</v>
      </c>
      <c r="AC25" s="12" t="s">
        <v>33</v>
      </c>
      <c r="AD25" s="12" t="s">
        <v>29</v>
      </c>
      <c r="AE25" s="12" t="s">
        <v>1239</v>
      </c>
      <c r="AF25" s="12" t="s">
        <v>34</v>
      </c>
      <c r="AG25" s="12" t="s">
        <v>1239</v>
      </c>
      <c r="AH25" s="12" t="s">
        <v>35</v>
      </c>
      <c r="AI25" s="12" t="s">
        <v>1239</v>
      </c>
      <c r="AJ25" s="12" t="s">
        <v>82</v>
      </c>
      <c r="AK25" s="12" t="s">
        <v>1256</v>
      </c>
      <c r="AL25" s="12" t="s">
        <v>29</v>
      </c>
      <c r="AM25" s="12" t="s">
        <v>1302</v>
      </c>
      <c r="AN25" s="12"/>
      <c r="AO25" s="12" t="s">
        <v>1308</v>
      </c>
    </row>
    <row r="26" spans="2:41" x14ac:dyDescent="0.25">
      <c r="B26" s="1" t="s">
        <v>101</v>
      </c>
      <c r="C26" s="1" t="s">
        <v>101</v>
      </c>
      <c r="D26" s="12" t="s">
        <v>102</v>
      </c>
      <c r="E26" s="12" t="s">
        <v>1351</v>
      </c>
      <c r="F26" s="12" t="s">
        <v>27</v>
      </c>
      <c r="G26" s="12" t="s">
        <v>1095</v>
      </c>
      <c r="H26" s="12" t="s">
        <v>28</v>
      </c>
      <c r="I26" s="12" t="s">
        <v>1103</v>
      </c>
      <c r="J26" s="12" t="s">
        <v>103</v>
      </c>
      <c r="K26" s="12">
        <v>1989</v>
      </c>
      <c r="L26" s="12" t="s">
        <v>29</v>
      </c>
      <c r="M26" s="12" t="s">
        <v>1239</v>
      </c>
      <c r="N26" s="12" t="s">
        <v>43</v>
      </c>
      <c r="O26" s="12" t="s">
        <v>1174</v>
      </c>
      <c r="P26" s="17">
        <v>88</v>
      </c>
      <c r="Q26" s="17">
        <v>90.87</v>
      </c>
      <c r="R26" s="17">
        <v>22.778397899999998</v>
      </c>
      <c r="S26" s="17">
        <v>22.778397899999998</v>
      </c>
      <c r="T26" s="17">
        <v>22.78</v>
      </c>
      <c r="U26" s="17">
        <v>22.778397899999998</v>
      </c>
      <c r="V26" s="18" t="s">
        <v>31</v>
      </c>
      <c r="W26" s="18">
        <v>44841</v>
      </c>
      <c r="X26" s="12" t="s">
        <v>44</v>
      </c>
      <c r="Y26" s="12" t="s">
        <v>1241</v>
      </c>
      <c r="Z26" s="12" t="s">
        <v>32</v>
      </c>
      <c r="AA26" s="12" t="s">
        <v>1245</v>
      </c>
      <c r="AB26" s="12" t="s">
        <v>33</v>
      </c>
      <c r="AC26" s="12" t="s">
        <v>33</v>
      </c>
      <c r="AD26" s="12" t="s">
        <v>29</v>
      </c>
      <c r="AE26" s="12" t="s">
        <v>1239</v>
      </c>
      <c r="AF26" s="12" t="s">
        <v>34</v>
      </c>
      <c r="AG26" s="12" t="s">
        <v>1239</v>
      </c>
      <c r="AH26" s="12" t="s">
        <v>35</v>
      </c>
      <c r="AI26" s="12" t="s">
        <v>1239</v>
      </c>
      <c r="AJ26" s="12" t="s">
        <v>82</v>
      </c>
      <c r="AK26" s="12" t="s">
        <v>1256</v>
      </c>
      <c r="AL26" s="12" t="s">
        <v>29</v>
      </c>
      <c r="AM26" s="12" t="s">
        <v>1302</v>
      </c>
      <c r="AN26" s="12"/>
      <c r="AO26" s="12" t="s">
        <v>1308</v>
      </c>
    </row>
    <row r="27" spans="2:41" x14ac:dyDescent="0.25">
      <c r="B27" s="1" t="s">
        <v>104</v>
      </c>
      <c r="C27" s="1" t="s">
        <v>104</v>
      </c>
      <c r="D27" s="12" t="s">
        <v>105</v>
      </c>
      <c r="E27" s="12" t="s">
        <v>1352</v>
      </c>
      <c r="F27" s="12" t="s">
        <v>27</v>
      </c>
      <c r="G27" s="12" t="s">
        <v>1095</v>
      </c>
      <c r="H27" s="12" t="s">
        <v>28</v>
      </c>
      <c r="I27" s="12" t="s">
        <v>1103</v>
      </c>
      <c r="J27" s="12" t="s">
        <v>106</v>
      </c>
      <c r="K27" s="12">
        <v>2000</v>
      </c>
      <c r="L27" s="12" t="s">
        <v>29</v>
      </c>
      <c r="M27" s="12" t="s">
        <v>1239</v>
      </c>
      <c r="N27" s="12" t="s">
        <v>43</v>
      </c>
      <c r="O27" s="12" t="s">
        <v>1174</v>
      </c>
      <c r="P27" s="17">
        <v>77</v>
      </c>
      <c r="Q27" s="17">
        <v>77</v>
      </c>
      <c r="R27" s="17">
        <v>19.476113000000002</v>
      </c>
      <c r="S27" s="17">
        <v>19.476113000000002</v>
      </c>
      <c r="T27" s="17">
        <v>19.476113000000002</v>
      </c>
      <c r="U27" s="17">
        <v>19.476113000000002</v>
      </c>
      <c r="V27" s="18" t="s">
        <v>31</v>
      </c>
      <c r="W27" s="18">
        <v>44841</v>
      </c>
      <c r="X27" s="12" t="s">
        <v>44</v>
      </c>
      <c r="Y27" s="12" t="s">
        <v>1241</v>
      </c>
      <c r="Z27" s="12" t="s">
        <v>32</v>
      </c>
      <c r="AA27" s="12" t="s">
        <v>1245</v>
      </c>
      <c r="AB27" s="12" t="s">
        <v>33</v>
      </c>
      <c r="AC27" s="12" t="s">
        <v>33</v>
      </c>
      <c r="AD27" s="12" t="s">
        <v>29</v>
      </c>
      <c r="AE27" s="12" t="s">
        <v>1239</v>
      </c>
      <c r="AF27" s="12" t="s">
        <v>34</v>
      </c>
      <c r="AG27" s="12" t="s">
        <v>1239</v>
      </c>
      <c r="AH27" s="12" t="s">
        <v>35</v>
      </c>
      <c r="AI27" s="12" t="s">
        <v>1239</v>
      </c>
      <c r="AJ27" s="12" t="s">
        <v>82</v>
      </c>
      <c r="AK27" s="12" t="s">
        <v>1256</v>
      </c>
      <c r="AL27" s="12" t="s">
        <v>29</v>
      </c>
      <c r="AM27" s="12" t="s">
        <v>1302</v>
      </c>
      <c r="AN27" s="12"/>
      <c r="AO27" s="12" t="s">
        <v>1308</v>
      </c>
    </row>
    <row r="28" spans="2:41" x14ac:dyDescent="0.25">
      <c r="B28" s="1" t="s">
        <v>107</v>
      </c>
      <c r="C28" s="1" t="s">
        <v>107</v>
      </c>
      <c r="D28" s="12" t="s">
        <v>108</v>
      </c>
      <c r="E28" s="12" t="s">
        <v>1353</v>
      </c>
      <c r="F28" s="12" t="s">
        <v>27</v>
      </c>
      <c r="G28" s="12" t="s">
        <v>1095</v>
      </c>
      <c r="H28" s="12" t="s">
        <v>28</v>
      </c>
      <c r="I28" s="12" t="s">
        <v>1099</v>
      </c>
      <c r="J28" s="12" t="s">
        <v>109</v>
      </c>
      <c r="K28" s="12">
        <v>2014</v>
      </c>
      <c r="L28" s="12" t="s">
        <v>29</v>
      </c>
      <c r="M28" s="12" t="s">
        <v>1239</v>
      </c>
      <c r="N28" s="12" t="s">
        <v>110</v>
      </c>
      <c r="O28" s="12" t="s">
        <v>1176</v>
      </c>
      <c r="P28" s="17">
        <v>105</v>
      </c>
      <c r="Q28" s="17">
        <v>104.86</v>
      </c>
      <c r="R28" s="17">
        <v>3.7</v>
      </c>
      <c r="S28" s="17">
        <v>3.7482329900000004</v>
      </c>
      <c r="T28" s="17">
        <v>6.54</v>
      </c>
      <c r="U28" s="17">
        <v>8.0233679500000008</v>
      </c>
      <c r="V28" s="18" t="s">
        <v>31</v>
      </c>
      <c r="W28" s="18">
        <v>44841</v>
      </c>
      <c r="X28" s="12" t="s">
        <v>29</v>
      </c>
      <c r="Y28" s="12" t="s">
        <v>1239</v>
      </c>
      <c r="Z28" s="12" t="s">
        <v>32</v>
      </c>
      <c r="AA28" s="12" t="s">
        <v>1246</v>
      </c>
      <c r="AB28" s="12" t="s">
        <v>33</v>
      </c>
      <c r="AC28" s="12" t="s">
        <v>33</v>
      </c>
      <c r="AD28" s="12" t="s">
        <v>29</v>
      </c>
      <c r="AE28" s="12" t="s">
        <v>1239</v>
      </c>
      <c r="AF28" s="12" t="s">
        <v>34</v>
      </c>
      <c r="AG28" s="12" t="s">
        <v>1239</v>
      </c>
      <c r="AH28" s="12" t="s">
        <v>35</v>
      </c>
      <c r="AI28" s="12" t="s">
        <v>1239</v>
      </c>
      <c r="AJ28" s="12" t="s">
        <v>36</v>
      </c>
      <c r="AK28" s="12" t="s">
        <v>1256</v>
      </c>
      <c r="AL28" s="12" t="s">
        <v>29</v>
      </c>
      <c r="AM28" s="12" t="s">
        <v>1302</v>
      </c>
      <c r="AN28" s="12" t="s">
        <v>111</v>
      </c>
      <c r="AO28" s="12" t="s">
        <v>1256</v>
      </c>
    </row>
    <row r="29" spans="2:41" x14ac:dyDescent="0.25">
      <c r="B29" s="1" t="s">
        <v>112</v>
      </c>
      <c r="C29" s="1" t="s">
        <v>112</v>
      </c>
      <c r="D29" s="12" t="s">
        <v>113</v>
      </c>
      <c r="E29" s="12" t="s">
        <v>1354</v>
      </c>
      <c r="F29" s="12" t="s">
        <v>27</v>
      </c>
      <c r="G29" s="12" t="s">
        <v>1095</v>
      </c>
      <c r="H29" s="12" t="s">
        <v>39</v>
      </c>
      <c r="I29" s="12" t="s">
        <v>363</v>
      </c>
      <c r="J29" s="12" t="s">
        <v>114</v>
      </c>
      <c r="K29" s="12">
        <v>2017</v>
      </c>
      <c r="L29" s="12" t="s">
        <v>44</v>
      </c>
      <c r="M29" s="12" t="s">
        <v>1241</v>
      </c>
      <c r="N29" s="12" t="s">
        <v>58</v>
      </c>
      <c r="O29" s="12" t="s">
        <v>1180</v>
      </c>
      <c r="P29" s="17">
        <v>98.8</v>
      </c>
      <c r="Q29" s="17">
        <v>100</v>
      </c>
      <c r="R29" s="17">
        <v>0</v>
      </c>
      <c r="S29" s="17">
        <v>1.2519469999999999</v>
      </c>
      <c r="T29" s="17">
        <v>2.4874849999999999</v>
      </c>
      <c r="U29" s="17">
        <v>2.828935</v>
      </c>
      <c r="V29" s="18" t="s">
        <v>31</v>
      </c>
      <c r="W29" s="18">
        <v>44742</v>
      </c>
      <c r="X29" s="12" t="s">
        <v>29</v>
      </c>
      <c r="Y29" s="12" t="s">
        <v>1239</v>
      </c>
      <c r="Z29" s="12" t="s">
        <v>32</v>
      </c>
      <c r="AA29" s="12" t="s">
        <v>1246</v>
      </c>
      <c r="AB29" s="12" t="s">
        <v>33</v>
      </c>
      <c r="AC29" s="12" t="s">
        <v>33</v>
      </c>
      <c r="AD29" s="12" t="s">
        <v>44</v>
      </c>
      <c r="AE29" s="12" t="s">
        <v>1241</v>
      </c>
      <c r="AF29" s="12" t="s">
        <v>34</v>
      </c>
      <c r="AG29" s="12" t="s">
        <v>1239</v>
      </c>
      <c r="AH29" s="12" t="s">
        <v>35</v>
      </c>
      <c r="AI29" s="12" t="s">
        <v>1241</v>
      </c>
      <c r="AJ29" s="12" t="s">
        <v>36</v>
      </c>
      <c r="AK29" s="12" t="s">
        <v>1256</v>
      </c>
      <c r="AL29" s="12" t="s">
        <v>29</v>
      </c>
      <c r="AM29" s="12" t="s">
        <v>1302</v>
      </c>
      <c r="AN29" s="12" t="s">
        <v>115</v>
      </c>
      <c r="AO29" s="12" t="s">
        <v>1256</v>
      </c>
    </row>
    <row r="30" spans="2:41" x14ac:dyDescent="0.25">
      <c r="B30" s="1" t="s">
        <v>116</v>
      </c>
      <c r="C30" s="1" t="s">
        <v>116</v>
      </c>
      <c r="D30" s="12" t="s">
        <v>117</v>
      </c>
      <c r="E30" s="12" t="s">
        <v>1355</v>
      </c>
      <c r="F30" s="12" t="s">
        <v>27</v>
      </c>
      <c r="G30" s="12" t="s">
        <v>1095</v>
      </c>
      <c r="H30" s="12" t="s">
        <v>28</v>
      </c>
      <c r="I30" s="12" t="s">
        <v>1099</v>
      </c>
      <c r="J30" s="12" t="s">
        <v>118</v>
      </c>
      <c r="K30" s="12">
        <v>1992</v>
      </c>
      <c r="L30" s="12" t="s">
        <v>29</v>
      </c>
      <c r="M30" s="12" t="s">
        <v>1239</v>
      </c>
      <c r="N30" s="12" t="s">
        <v>30</v>
      </c>
      <c r="O30" s="12" t="s">
        <v>1177</v>
      </c>
      <c r="P30" s="17">
        <v>37.28</v>
      </c>
      <c r="Q30" s="17">
        <v>37.28</v>
      </c>
      <c r="R30" s="17">
        <v>1.5941879999999999</v>
      </c>
      <c r="S30" s="17">
        <v>1.97115</v>
      </c>
      <c r="T30" s="17">
        <v>0</v>
      </c>
      <c r="U30" s="17">
        <v>2.1400869999999999</v>
      </c>
      <c r="V30" s="18" t="s">
        <v>31</v>
      </c>
      <c r="W30" s="18">
        <v>44888</v>
      </c>
      <c r="X30" s="12" t="s">
        <v>29</v>
      </c>
      <c r="Y30" s="12" t="s">
        <v>1239</v>
      </c>
      <c r="Z30" s="12" t="s">
        <v>32</v>
      </c>
      <c r="AA30" s="12" t="s">
        <v>1246</v>
      </c>
      <c r="AB30" s="12" t="s">
        <v>33</v>
      </c>
      <c r="AC30" s="12" t="s">
        <v>33</v>
      </c>
      <c r="AD30" s="12" t="s">
        <v>44</v>
      </c>
      <c r="AE30" s="12" t="s">
        <v>1241</v>
      </c>
      <c r="AF30" s="12" t="s">
        <v>34</v>
      </c>
      <c r="AG30" s="12" t="s">
        <v>1239</v>
      </c>
      <c r="AH30" s="12" t="s">
        <v>35</v>
      </c>
      <c r="AI30" s="12" t="s">
        <v>1239</v>
      </c>
      <c r="AJ30" s="12" t="s">
        <v>36</v>
      </c>
      <c r="AK30" s="12" t="s">
        <v>1256</v>
      </c>
      <c r="AL30" s="12" t="s">
        <v>29</v>
      </c>
      <c r="AM30" s="12" t="s">
        <v>1302</v>
      </c>
      <c r="AN30" s="12"/>
      <c r="AO30" s="12" t="s">
        <v>1256</v>
      </c>
    </row>
    <row r="31" spans="2:41" x14ac:dyDescent="0.25">
      <c r="B31" s="1" t="s">
        <v>119</v>
      </c>
      <c r="C31" s="1" t="s">
        <v>119</v>
      </c>
      <c r="D31" s="12" t="s">
        <v>120</v>
      </c>
      <c r="E31" s="12" t="s">
        <v>1356</v>
      </c>
      <c r="F31" s="12" t="s">
        <v>27</v>
      </c>
      <c r="G31" s="12" t="s">
        <v>1095</v>
      </c>
      <c r="H31" s="12" t="s">
        <v>39</v>
      </c>
      <c r="I31" s="12" t="s">
        <v>363</v>
      </c>
      <c r="J31" s="12" t="s">
        <v>121</v>
      </c>
      <c r="K31" s="12">
        <v>1985</v>
      </c>
      <c r="L31" s="12" t="s">
        <v>29</v>
      </c>
      <c r="M31" s="12" t="s">
        <v>1239</v>
      </c>
      <c r="N31" s="12" t="s">
        <v>30</v>
      </c>
      <c r="O31" s="12" t="s">
        <v>1177</v>
      </c>
      <c r="P31" s="17">
        <v>34</v>
      </c>
      <c r="Q31" s="17">
        <v>34</v>
      </c>
      <c r="R31" s="17">
        <v>141.187217</v>
      </c>
      <c r="S31" s="17">
        <v>141.187217</v>
      </c>
      <c r="T31" s="17">
        <v>163.39105649999999</v>
      </c>
      <c r="U31" s="17">
        <v>163.39105649000001</v>
      </c>
      <c r="V31" s="18" t="s">
        <v>31</v>
      </c>
      <c r="W31" s="18">
        <v>44883</v>
      </c>
      <c r="X31" s="12" t="s">
        <v>29</v>
      </c>
      <c r="Y31" s="12" t="s">
        <v>1239</v>
      </c>
      <c r="Z31" s="12" t="s">
        <v>32</v>
      </c>
      <c r="AA31" s="12" t="s">
        <v>1246</v>
      </c>
      <c r="AB31" s="12" t="s">
        <v>33</v>
      </c>
      <c r="AC31" s="12" t="s">
        <v>33</v>
      </c>
      <c r="AD31" s="12" t="s">
        <v>44</v>
      </c>
      <c r="AE31" s="12" t="s">
        <v>1241</v>
      </c>
      <c r="AF31" s="12" t="s">
        <v>34</v>
      </c>
      <c r="AG31" s="12" t="s">
        <v>1239</v>
      </c>
      <c r="AH31" s="12" t="s">
        <v>35</v>
      </c>
      <c r="AI31" s="12" t="s">
        <v>1239</v>
      </c>
      <c r="AJ31" s="12" t="s">
        <v>36</v>
      </c>
      <c r="AK31" s="12" t="s">
        <v>1256</v>
      </c>
      <c r="AL31" s="12" t="s">
        <v>29</v>
      </c>
      <c r="AM31" s="12" t="s">
        <v>1302</v>
      </c>
      <c r="AN31" s="12" t="s">
        <v>122</v>
      </c>
      <c r="AO31" s="12" t="s">
        <v>1256</v>
      </c>
    </row>
    <row r="32" spans="2:41" x14ac:dyDescent="0.25">
      <c r="B32" s="1" t="s">
        <v>123</v>
      </c>
      <c r="C32" s="1" t="s">
        <v>123</v>
      </c>
      <c r="D32" s="12" t="s">
        <v>124</v>
      </c>
      <c r="E32" s="12" t="s">
        <v>1357</v>
      </c>
      <c r="F32" s="12" t="s">
        <v>27</v>
      </c>
      <c r="G32" s="12" t="s">
        <v>1095</v>
      </c>
      <c r="H32" s="12" t="s">
        <v>39</v>
      </c>
      <c r="I32" s="12" t="s">
        <v>1098</v>
      </c>
      <c r="J32" s="12" t="s">
        <v>118</v>
      </c>
      <c r="K32" s="12">
        <v>1992</v>
      </c>
      <c r="L32" s="12" t="s">
        <v>29</v>
      </c>
      <c r="M32" s="12" t="s">
        <v>1239</v>
      </c>
      <c r="N32" s="12" t="s">
        <v>110</v>
      </c>
      <c r="O32" s="12" t="s">
        <v>1176</v>
      </c>
      <c r="P32" s="17">
        <v>34.5</v>
      </c>
      <c r="Q32" s="17">
        <v>36.56</v>
      </c>
      <c r="R32" s="17">
        <v>4.82</v>
      </c>
      <c r="S32" s="17">
        <v>4.7914323200000002</v>
      </c>
      <c r="T32" s="17">
        <v>9.3000000000000007</v>
      </c>
      <c r="U32" s="17">
        <v>9.3000000000000007</v>
      </c>
      <c r="V32" s="18" t="s">
        <v>31</v>
      </c>
      <c r="W32" s="18">
        <v>44226</v>
      </c>
      <c r="X32" s="12" t="s">
        <v>29</v>
      </c>
      <c r="Y32" s="12" t="s">
        <v>1239</v>
      </c>
      <c r="Z32" s="12" t="s">
        <v>32</v>
      </c>
      <c r="AA32" s="12" t="s">
        <v>1157</v>
      </c>
      <c r="AB32" s="12" t="s">
        <v>33</v>
      </c>
      <c r="AC32" s="12" t="s">
        <v>33</v>
      </c>
      <c r="AD32" s="12" t="s">
        <v>44</v>
      </c>
      <c r="AE32" s="12" t="s">
        <v>1241</v>
      </c>
      <c r="AF32" s="12" t="s">
        <v>34</v>
      </c>
      <c r="AG32" s="12" t="s">
        <v>1239</v>
      </c>
      <c r="AH32" s="12" t="s">
        <v>35</v>
      </c>
      <c r="AI32" s="12" t="s">
        <v>1239</v>
      </c>
      <c r="AJ32" s="12" t="s">
        <v>51</v>
      </c>
      <c r="AK32" s="12" t="s">
        <v>1256</v>
      </c>
      <c r="AL32" s="12" t="s">
        <v>29</v>
      </c>
      <c r="AM32" s="12" t="s">
        <v>1302</v>
      </c>
      <c r="AN32" s="12"/>
      <c r="AO32" s="12" t="s">
        <v>1306</v>
      </c>
    </row>
    <row r="33" spans="2:41" x14ac:dyDescent="0.25">
      <c r="B33" s="1" t="s">
        <v>125</v>
      </c>
      <c r="C33" s="1" t="s">
        <v>125</v>
      </c>
      <c r="D33" s="12" t="s">
        <v>126</v>
      </c>
      <c r="E33" s="12" t="s">
        <v>1358</v>
      </c>
      <c r="F33" s="12" t="s">
        <v>27</v>
      </c>
      <c r="G33" s="12" t="s">
        <v>1095</v>
      </c>
      <c r="H33" s="12" t="s">
        <v>28</v>
      </c>
      <c r="I33" s="12" t="s">
        <v>1103</v>
      </c>
      <c r="J33" s="12" t="s">
        <v>127</v>
      </c>
      <c r="K33" s="12">
        <v>1971</v>
      </c>
      <c r="L33" s="12" t="s">
        <v>29</v>
      </c>
      <c r="M33" s="12" t="s">
        <v>1239</v>
      </c>
      <c r="N33" s="12" t="s">
        <v>43</v>
      </c>
      <c r="O33" s="12" t="s">
        <v>1174</v>
      </c>
      <c r="P33" s="17">
        <v>44.13</v>
      </c>
      <c r="Q33" s="17">
        <v>41.41</v>
      </c>
      <c r="R33" s="17">
        <v>1.24924875</v>
      </c>
      <c r="S33" s="17">
        <v>1.961714</v>
      </c>
      <c r="T33" s="17">
        <v>1.24924875</v>
      </c>
      <c r="U33" s="17">
        <v>1.961714</v>
      </c>
      <c r="V33" s="18" t="s">
        <v>31</v>
      </c>
      <c r="W33" s="18">
        <v>44841</v>
      </c>
      <c r="X33" s="12" t="s">
        <v>29</v>
      </c>
      <c r="Y33" s="12" t="s">
        <v>1239</v>
      </c>
      <c r="Z33" s="12" t="s">
        <v>32</v>
      </c>
      <c r="AA33" s="12" t="s">
        <v>1245</v>
      </c>
      <c r="AB33" s="12" t="s">
        <v>33</v>
      </c>
      <c r="AC33" s="12" t="s">
        <v>33</v>
      </c>
      <c r="AD33" s="12" t="s">
        <v>29</v>
      </c>
      <c r="AE33" s="12" t="s">
        <v>1239</v>
      </c>
      <c r="AF33" s="12" t="s">
        <v>34</v>
      </c>
      <c r="AG33" s="12" t="s">
        <v>1239</v>
      </c>
      <c r="AH33" s="12" t="s">
        <v>35</v>
      </c>
      <c r="AI33" s="12" t="s">
        <v>1239</v>
      </c>
      <c r="AJ33" s="12" t="s">
        <v>82</v>
      </c>
      <c r="AK33" s="12" t="s">
        <v>1256</v>
      </c>
      <c r="AL33" s="12" t="s">
        <v>29</v>
      </c>
      <c r="AM33" s="12" t="s">
        <v>1302</v>
      </c>
      <c r="AN33" s="12" t="s">
        <v>128</v>
      </c>
      <c r="AO33" s="12" t="s">
        <v>1308</v>
      </c>
    </row>
    <row r="34" spans="2:41" x14ac:dyDescent="0.25">
      <c r="B34" s="1" t="s">
        <v>129</v>
      </c>
      <c r="C34" s="1" t="s">
        <v>129</v>
      </c>
      <c r="D34" s="12" t="s">
        <v>130</v>
      </c>
      <c r="E34" s="12" t="s">
        <v>1359</v>
      </c>
      <c r="F34" s="12" t="s">
        <v>27</v>
      </c>
      <c r="G34" s="12" t="s">
        <v>1095</v>
      </c>
      <c r="H34" s="12" t="s">
        <v>39</v>
      </c>
      <c r="I34" s="12" t="s">
        <v>363</v>
      </c>
      <c r="J34" s="12" t="s">
        <v>131</v>
      </c>
      <c r="K34" s="12">
        <v>1981</v>
      </c>
      <c r="L34" s="12" t="s">
        <v>29</v>
      </c>
      <c r="M34" s="12" t="s">
        <v>1239</v>
      </c>
      <c r="N34" s="12" t="s">
        <v>30</v>
      </c>
      <c r="O34" s="12" t="s">
        <v>1177</v>
      </c>
      <c r="P34" s="17">
        <v>71</v>
      </c>
      <c r="Q34" s="17">
        <v>67.099999999999994</v>
      </c>
      <c r="R34" s="17">
        <v>159.24</v>
      </c>
      <c r="S34" s="17">
        <v>166.95529209999998</v>
      </c>
      <c r="T34" s="17">
        <v>222.8</v>
      </c>
      <c r="U34" s="17">
        <v>222.8</v>
      </c>
      <c r="V34" s="18" t="s">
        <v>31</v>
      </c>
      <c r="W34" s="18">
        <v>44742</v>
      </c>
      <c r="X34" s="12" t="s">
        <v>29</v>
      </c>
      <c r="Y34" s="12" t="s">
        <v>1239</v>
      </c>
      <c r="Z34" s="12" t="s">
        <v>32</v>
      </c>
      <c r="AA34" s="12" t="s">
        <v>1246</v>
      </c>
      <c r="AB34" s="12" t="s">
        <v>33</v>
      </c>
      <c r="AC34" s="12" t="s">
        <v>33</v>
      </c>
      <c r="AD34" s="12" t="s">
        <v>44</v>
      </c>
      <c r="AE34" s="12" t="s">
        <v>1241</v>
      </c>
      <c r="AF34" s="12" t="s">
        <v>34</v>
      </c>
      <c r="AG34" s="12" t="s">
        <v>1239</v>
      </c>
      <c r="AH34" s="12" t="s">
        <v>35</v>
      </c>
      <c r="AI34" s="12" t="s">
        <v>1239</v>
      </c>
      <c r="AJ34" s="12" t="s">
        <v>36</v>
      </c>
      <c r="AK34" s="12" t="s">
        <v>1256</v>
      </c>
      <c r="AL34" s="12" t="s">
        <v>29</v>
      </c>
      <c r="AM34" s="12" t="s">
        <v>1302</v>
      </c>
      <c r="AN34" s="12"/>
      <c r="AO34" s="12" t="s">
        <v>1256</v>
      </c>
    </row>
    <row r="35" spans="2:41" x14ac:dyDescent="0.25">
      <c r="B35" s="1" t="s">
        <v>132</v>
      </c>
      <c r="C35" s="1" t="s">
        <v>132</v>
      </c>
      <c r="D35" s="12" t="s">
        <v>133</v>
      </c>
      <c r="E35" s="12" t="s">
        <v>1360</v>
      </c>
      <c r="F35" s="12" t="s">
        <v>27</v>
      </c>
      <c r="G35" s="12" t="s">
        <v>1095</v>
      </c>
      <c r="H35" s="12" t="s">
        <v>39</v>
      </c>
      <c r="I35" s="12" t="s">
        <v>363</v>
      </c>
      <c r="J35" s="12" t="s">
        <v>65</v>
      </c>
      <c r="K35" s="12">
        <v>1987</v>
      </c>
      <c r="L35" s="12" t="s">
        <v>29</v>
      </c>
      <c r="M35" s="12" t="s">
        <v>1239</v>
      </c>
      <c r="N35" s="12" t="s">
        <v>30</v>
      </c>
      <c r="O35" s="12" t="s">
        <v>1177</v>
      </c>
      <c r="P35" s="17">
        <v>22</v>
      </c>
      <c r="Q35" s="17">
        <v>22</v>
      </c>
      <c r="R35" s="17">
        <v>1.0262640000000001</v>
      </c>
      <c r="S35" s="17">
        <v>1.0262640000000001</v>
      </c>
      <c r="T35" s="17">
        <v>1.792532</v>
      </c>
      <c r="U35" s="17">
        <v>1.792532</v>
      </c>
      <c r="V35" s="18" t="s">
        <v>31</v>
      </c>
      <c r="W35" s="18">
        <v>44883</v>
      </c>
      <c r="X35" s="12" t="s">
        <v>29</v>
      </c>
      <c r="Y35" s="12" t="s">
        <v>1239</v>
      </c>
      <c r="Z35" s="12" t="s">
        <v>59</v>
      </c>
      <c r="AA35" s="12" t="s">
        <v>1246</v>
      </c>
      <c r="AB35" s="12" t="s">
        <v>33</v>
      </c>
      <c r="AC35" s="12" t="s">
        <v>33</v>
      </c>
      <c r="AD35" s="12" t="s">
        <v>44</v>
      </c>
      <c r="AE35" s="12" t="s">
        <v>1241</v>
      </c>
      <c r="AF35" s="12" t="s">
        <v>34</v>
      </c>
      <c r="AG35" s="12" t="s">
        <v>1239</v>
      </c>
      <c r="AH35" s="12" t="s">
        <v>44</v>
      </c>
      <c r="AI35" s="12" t="s">
        <v>1239</v>
      </c>
      <c r="AJ35" s="12" t="s">
        <v>51</v>
      </c>
      <c r="AK35" s="12" t="s">
        <v>1256</v>
      </c>
      <c r="AL35" s="12" t="s">
        <v>29</v>
      </c>
      <c r="AM35" s="12" t="s">
        <v>1241</v>
      </c>
      <c r="AN35" s="12" t="s">
        <v>134</v>
      </c>
      <c r="AO35" s="12" t="s">
        <v>1306</v>
      </c>
    </row>
    <row r="36" spans="2:41" x14ac:dyDescent="0.25">
      <c r="B36" s="1" t="s">
        <v>135</v>
      </c>
      <c r="C36" s="1" t="s">
        <v>135</v>
      </c>
      <c r="D36" s="12" t="s">
        <v>136</v>
      </c>
      <c r="E36" s="12" t="s">
        <v>1361</v>
      </c>
      <c r="F36" s="12" t="s">
        <v>27</v>
      </c>
      <c r="G36" s="12" t="s">
        <v>1095</v>
      </c>
      <c r="H36" s="12" t="s">
        <v>28</v>
      </c>
      <c r="I36" s="12" t="s">
        <v>363</v>
      </c>
      <c r="J36" s="12" t="s">
        <v>65</v>
      </c>
      <c r="K36" s="12">
        <v>1987</v>
      </c>
      <c r="L36" s="12" t="s">
        <v>29</v>
      </c>
      <c r="M36" s="12" t="s">
        <v>1239</v>
      </c>
      <c r="N36" s="12" t="s">
        <v>30</v>
      </c>
      <c r="O36" s="12" t="s">
        <v>1177</v>
      </c>
      <c r="P36" s="17">
        <v>38.549999999999997</v>
      </c>
      <c r="Q36" s="17">
        <v>38.549999999999997</v>
      </c>
      <c r="R36" s="17">
        <v>2.4700000000000002</v>
      </c>
      <c r="S36" s="17">
        <v>2.92</v>
      </c>
      <c r="T36" s="17">
        <v>1.86</v>
      </c>
      <c r="U36" s="17">
        <v>1.86</v>
      </c>
      <c r="V36" s="18" t="s">
        <v>31</v>
      </c>
      <c r="W36" s="18">
        <v>44841</v>
      </c>
      <c r="X36" s="12" t="s">
        <v>44</v>
      </c>
      <c r="Y36" s="12" t="s">
        <v>1241</v>
      </c>
      <c r="Z36" s="12" t="s">
        <v>59</v>
      </c>
      <c r="AA36" s="12" t="s">
        <v>1244</v>
      </c>
      <c r="AB36" s="12" t="s">
        <v>33</v>
      </c>
      <c r="AC36" s="12" t="s">
        <v>33</v>
      </c>
      <c r="AD36" s="12" t="s">
        <v>29</v>
      </c>
      <c r="AE36" s="12" t="s">
        <v>1239</v>
      </c>
      <c r="AF36" s="12" t="s">
        <v>34</v>
      </c>
      <c r="AG36" s="12" t="s">
        <v>1239</v>
      </c>
      <c r="AH36" s="12" t="s">
        <v>35</v>
      </c>
      <c r="AI36" s="12" t="s">
        <v>1239</v>
      </c>
      <c r="AJ36" s="12" t="s">
        <v>51</v>
      </c>
      <c r="AK36" s="12" t="s">
        <v>1256</v>
      </c>
      <c r="AL36" s="12" t="s">
        <v>29</v>
      </c>
      <c r="AM36" s="12" t="s">
        <v>1302</v>
      </c>
      <c r="AN36" s="12"/>
      <c r="AO36" s="12" t="s">
        <v>1306</v>
      </c>
    </row>
    <row r="37" spans="2:41" x14ac:dyDescent="0.25">
      <c r="B37" s="1" t="s">
        <v>137</v>
      </c>
      <c r="C37" s="1" t="s">
        <v>137</v>
      </c>
      <c r="D37" s="12" t="s">
        <v>138</v>
      </c>
      <c r="E37" s="12" t="s">
        <v>1362</v>
      </c>
      <c r="F37" s="12" t="s">
        <v>27</v>
      </c>
      <c r="G37" s="12" t="s">
        <v>1095</v>
      </c>
      <c r="H37" s="12" t="s">
        <v>28</v>
      </c>
      <c r="I37" s="12" t="s">
        <v>1099</v>
      </c>
      <c r="J37" s="12" t="s">
        <v>139</v>
      </c>
      <c r="K37" s="12">
        <v>1996</v>
      </c>
      <c r="L37" s="12" t="s">
        <v>29</v>
      </c>
      <c r="M37" s="12" t="s">
        <v>1239</v>
      </c>
      <c r="N37" s="12" t="s">
        <v>30</v>
      </c>
      <c r="O37" s="12" t="s">
        <v>1177</v>
      </c>
      <c r="P37" s="17">
        <v>97.92</v>
      </c>
      <c r="Q37" s="17">
        <v>97.92</v>
      </c>
      <c r="R37" s="17">
        <v>90.12</v>
      </c>
      <c r="S37" s="17">
        <v>90.122658000000001</v>
      </c>
      <c r="T37" s="17">
        <v>102.4</v>
      </c>
      <c r="U37" s="17">
        <v>102.39881800000001</v>
      </c>
      <c r="V37" s="18" t="s">
        <v>31</v>
      </c>
      <c r="W37" s="18">
        <v>44742</v>
      </c>
      <c r="X37" s="12" t="s">
        <v>44</v>
      </c>
      <c r="Y37" s="12" t="s">
        <v>1241</v>
      </c>
      <c r="Z37" s="12" t="s">
        <v>32</v>
      </c>
      <c r="AA37" s="12" t="s">
        <v>1245</v>
      </c>
      <c r="AB37" s="12" t="s">
        <v>33</v>
      </c>
      <c r="AC37" s="12" t="s">
        <v>33</v>
      </c>
      <c r="AD37" s="12" t="s">
        <v>29</v>
      </c>
      <c r="AE37" s="12" t="s">
        <v>1239</v>
      </c>
      <c r="AF37" s="12" t="s">
        <v>34</v>
      </c>
      <c r="AG37" s="12" t="s">
        <v>1239</v>
      </c>
      <c r="AH37" s="12" t="s">
        <v>35</v>
      </c>
      <c r="AI37" s="12" t="s">
        <v>1239</v>
      </c>
      <c r="AJ37" s="12" t="s">
        <v>36</v>
      </c>
      <c r="AK37" s="12" t="s">
        <v>1256</v>
      </c>
      <c r="AL37" s="12" t="s">
        <v>29</v>
      </c>
      <c r="AM37" s="12" t="s">
        <v>1302</v>
      </c>
      <c r="AN37" s="12" t="s">
        <v>140</v>
      </c>
      <c r="AO37" s="12" t="s">
        <v>1256</v>
      </c>
    </row>
    <row r="38" spans="2:41" x14ac:dyDescent="0.25">
      <c r="B38" s="1" t="s">
        <v>141</v>
      </c>
      <c r="C38" s="1" t="s">
        <v>141</v>
      </c>
      <c r="D38" s="12" t="s">
        <v>142</v>
      </c>
      <c r="E38" s="12" t="s">
        <v>1363</v>
      </c>
      <c r="F38" s="12" t="s">
        <v>27</v>
      </c>
      <c r="G38" s="12" t="s">
        <v>1095</v>
      </c>
      <c r="H38" s="12" t="s">
        <v>143</v>
      </c>
      <c r="I38" s="12" t="s">
        <v>363</v>
      </c>
      <c r="J38" s="12" t="s">
        <v>143</v>
      </c>
      <c r="K38" s="12" t="s">
        <v>1158</v>
      </c>
      <c r="L38" s="12" t="s">
        <v>143</v>
      </c>
      <c r="M38" s="12" t="s">
        <v>1395</v>
      </c>
      <c r="N38" s="12" t="s">
        <v>58</v>
      </c>
      <c r="O38" s="12" t="s">
        <v>1180</v>
      </c>
      <c r="P38" s="17" t="s">
        <v>143</v>
      </c>
      <c r="Q38" s="17">
        <v>56</v>
      </c>
      <c r="R38" s="17" t="s">
        <v>143</v>
      </c>
      <c r="S38" s="17">
        <v>27.267797000000002</v>
      </c>
      <c r="T38" s="17" t="s">
        <v>143</v>
      </c>
      <c r="U38" s="17">
        <v>34</v>
      </c>
      <c r="V38" s="18" t="s">
        <v>143</v>
      </c>
      <c r="W38" s="18">
        <v>44530</v>
      </c>
      <c r="X38" s="12" t="s">
        <v>143</v>
      </c>
      <c r="Y38" s="12" t="s">
        <v>1101</v>
      </c>
      <c r="Z38" s="12" t="s">
        <v>143</v>
      </c>
      <c r="AA38" s="12" t="s">
        <v>1246</v>
      </c>
      <c r="AB38" s="12" t="s">
        <v>33</v>
      </c>
      <c r="AC38" s="12" t="s">
        <v>33</v>
      </c>
      <c r="AD38" s="12" t="s">
        <v>143</v>
      </c>
      <c r="AE38" s="12">
        <v>0</v>
      </c>
      <c r="AF38" s="12" t="s">
        <v>34</v>
      </c>
      <c r="AG38" s="12" t="s">
        <v>1239</v>
      </c>
      <c r="AH38" s="12" t="s">
        <v>144</v>
      </c>
      <c r="AI38" s="12" t="s">
        <v>1395</v>
      </c>
      <c r="AJ38" s="12" t="s">
        <v>36</v>
      </c>
      <c r="AK38" s="12" t="s">
        <v>1256</v>
      </c>
      <c r="AL38" s="12" t="s">
        <v>29</v>
      </c>
      <c r="AM38" s="12" t="s">
        <v>1314</v>
      </c>
      <c r="AN38" s="12"/>
      <c r="AO38" s="12" t="s">
        <v>1256</v>
      </c>
    </row>
    <row r="39" spans="2:41" ht="25.5" x14ac:dyDescent="0.25">
      <c r="B39" s="1" t="s">
        <v>145</v>
      </c>
      <c r="C39" s="1" t="s">
        <v>145</v>
      </c>
      <c r="D39" s="12" t="s">
        <v>146</v>
      </c>
      <c r="E39" s="12" t="s">
        <v>1364</v>
      </c>
      <c r="F39" s="12" t="s">
        <v>27</v>
      </c>
      <c r="G39" s="12" t="s">
        <v>1095</v>
      </c>
      <c r="H39" s="12" t="s">
        <v>28</v>
      </c>
      <c r="I39" s="12" t="s">
        <v>1099</v>
      </c>
      <c r="J39" s="12" t="s">
        <v>147</v>
      </c>
      <c r="K39" s="12">
        <v>2016</v>
      </c>
      <c r="L39" s="12" t="s">
        <v>29</v>
      </c>
      <c r="M39" s="12" t="s">
        <v>1239</v>
      </c>
      <c r="N39" s="12" t="s">
        <v>58</v>
      </c>
      <c r="O39" s="12" t="s">
        <v>1180</v>
      </c>
      <c r="P39" s="17">
        <v>58.8</v>
      </c>
      <c r="Q39" s="17">
        <v>58.8</v>
      </c>
      <c r="R39" s="17">
        <v>32.31</v>
      </c>
      <c r="S39" s="17">
        <v>32.31</v>
      </c>
      <c r="T39" s="17">
        <v>50</v>
      </c>
      <c r="U39" s="17">
        <v>50</v>
      </c>
      <c r="V39" s="18" t="s">
        <v>31</v>
      </c>
      <c r="W39" s="18">
        <v>44876</v>
      </c>
      <c r="X39" s="12" t="s">
        <v>29</v>
      </c>
      <c r="Y39" s="12" t="s">
        <v>1239</v>
      </c>
      <c r="Z39" s="12" t="s">
        <v>32</v>
      </c>
      <c r="AA39" s="12" t="s">
        <v>1245</v>
      </c>
      <c r="AB39" s="12" t="s">
        <v>33</v>
      </c>
      <c r="AC39" s="12" t="s">
        <v>33</v>
      </c>
      <c r="AD39" s="12" t="s">
        <v>29</v>
      </c>
      <c r="AE39" s="12" t="s">
        <v>1239</v>
      </c>
      <c r="AF39" s="12" t="s">
        <v>34</v>
      </c>
      <c r="AG39" s="12" t="s">
        <v>1239</v>
      </c>
      <c r="AH39" s="12" t="s">
        <v>35</v>
      </c>
      <c r="AI39" s="12" t="s">
        <v>1239</v>
      </c>
      <c r="AJ39" s="12" t="s">
        <v>36</v>
      </c>
      <c r="AK39" s="12" t="s">
        <v>1256</v>
      </c>
      <c r="AL39" s="12" t="s">
        <v>29</v>
      </c>
      <c r="AM39" s="12" t="s">
        <v>1302</v>
      </c>
      <c r="AN39" s="12"/>
      <c r="AO39" s="12" t="s">
        <v>1256</v>
      </c>
    </row>
    <row r="40" spans="2:41" x14ac:dyDescent="0.25">
      <c r="B40" s="1" t="s">
        <v>148</v>
      </c>
      <c r="C40" s="1" t="s">
        <v>148</v>
      </c>
      <c r="D40" s="12" t="s">
        <v>149</v>
      </c>
      <c r="E40" s="12" t="s">
        <v>1365</v>
      </c>
      <c r="F40" s="12" t="s">
        <v>27</v>
      </c>
      <c r="G40" s="12" t="s">
        <v>1095</v>
      </c>
      <c r="H40" s="12" t="s">
        <v>28</v>
      </c>
      <c r="I40" s="12" t="s">
        <v>1099</v>
      </c>
      <c r="J40" s="12" t="s">
        <v>150</v>
      </c>
      <c r="K40" s="12" t="s">
        <v>1158</v>
      </c>
      <c r="L40" s="12" t="s">
        <v>29</v>
      </c>
      <c r="M40" s="12" t="s">
        <v>1239</v>
      </c>
      <c r="N40" s="12" t="s">
        <v>30</v>
      </c>
      <c r="O40" s="12" t="s">
        <v>1177</v>
      </c>
      <c r="P40" s="17">
        <v>40</v>
      </c>
      <c r="Q40" s="17">
        <v>40</v>
      </c>
      <c r="R40" s="17">
        <v>0.43159559000000003</v>
      </c>
      <c r="S40" s="17">
        <v>0.95299999999999996</v>
      </c>
      <c r="T40" s="17">
        <v>0.43</v>
      </c>
      <c r="U40" s="17">
        <v>0.64268899999999995</v>
      </c>
      <c r="V40" s="18" t="s">
        <v>31</v>
      </c>
      <c r="W40" s="18">
        <v>44841</v>
      </c>
      <c r="X40" s="12" t="s">
        <v>29</v>
      </c>
      <c r="Y40" s="12" t="s">
        <v>1239</v>
      </c>
      <c r="Z40" s="12" t="s">
        <v>59</v>
      </c>
      <c r="AA40" s="12" t="s">
        <v>1245</v>
      </c>
      <c r="AB40" s="12" t="s">
        <v>33</v>
      </c>
      <c r="AC40" s="12" t="s">
        <v>33</v>
      </c>
      <c r="AD40" s="12" t="s">
        <v>29</v>
      </c>
      <c r="AE40" s="12" t="s">
        <v>1239</v>
      </c>
      <c r="AF40" s="12" t="s">
        <v>34</v>
      </c>
      <c r="AG40" s="12" t="s">
        <v>1239</v>
      </c>
      <c r="AH40" s="12" t="s">
        <v>35</v>
      </c>
      <c r="AI40" s="12" t="s">
        <v>1239</v>
      </c>
      <c r="AJ40" s="12" t="s">
        <v>36</v>
      </c>
      <c r="AK40" s="12" t="s">
        <v>1256</v>
      </c>
      <c r="AL40" s="12" t="s">
        <v>29</v>
      </c>
      <c r="AM40" s="12" t="s">
        <v>1302</v>
      </c>
      <c r="AN40" s="12"/>
      <c r="AO40" s="12" t="s">
        <v>1256</v>
      </c>
    </row>
    <row r="41" spans="2:41" x14ac:dyDescent="0.25">
      <c r="B41" s="1" t="s">
        <v>151</v>
      </c>
      <c r="C41" s="1" t="s">
        <v>372</v>
      </c>
      <c r="D41" s="12" t="s">
        <v>152</v>
      </c>
      <c r="E41" s="12" t="s">
        <v>1366</v>
      </c>
      <c r="F41" s="12" t="s">
        <v>27</v>
      </c>
      <c r="G41" s="12" t="s">
        <v>1095</v>
      </c>
      <c r="H41" s="12" t="s">
        <v>28</v>
      </c>
      <c r="I41" s="12" t="s">
        <v>1099</v>
      </c>
      <c r="J41" s="12">
        <v>1972</v>
      </c>
      <c r="K41" s="12">
        <v>1972</v>
      </c>
      <c r="L41" s="12" t="s">
        <v>29</v>
      </c>
      <c r="M41" s="12" t="s">
        <v>1240</v>
      </c>
      <c r="N41" s="12" t="s">
        <v>30</v>
      </c>
      <c r="O41" s="12" t="s">
        <v>1174</v>
      </c>
      <c r="P41" s="17">
        <v>69</v>
      </c>
      <c r="Q41" s="17">
        <v>68</v>
      </c>
      <c r="R41" s="17">
        <v>270.334205</v>
      </c>
      <c r="S41" s="17">
        <v>209.80163999999999</v>
      </c>
      <c r="T41" s="17">
        <v>279.5847</v>
      </c>
      <c r="U41" s="17">
        <v>218.96464</v>
      </c>
      <c r="V41" s="18" t="s">
        <v>31</v>
      </c>
      <c r="W41" s="18">
        <v>44742</v>
      </c>
      <c r="X41" s="12" t="s">
        <v>44</v>
      </c>
      <c r="Y41" s="12" t="s">
        <v>1241</v>
      </c>
      <c r="Z41" s="12" t="s">
        <v>32</v>
      </c>
      <c r="AA41" s="12" t="s">
        <v>1245</v>
      </c>
      <c r="AB41" s="12" t="s">
        <v>33</v>
      </c>
      <c r="AC41" s="12" t="s">
        <v>33</v>
      </c>
      <c r="AD41" s="12" t="s">
        <v>29</v>
      </c>
      <c r="AE41" s="12" t="s">
        <v>1239</v>
      </c>
      <c r="AF41" s="12" t="s">
        <v>34</v>
      </c>
      <c r="AG41" s="12" t="s">
        <v>1239</v>
      </c>
      <c r="AH41" s="12" t="s">
        <v>35</v>
      </c>
      <c r="AI41" s="12" t="s">
        <v>1240</v>
      </c>
      <c r="AJ41" s="12" t="s">
        <v>51</v>
      </c>
      <c r="AK41" s="12" t="s">
        <v>1256</v>
      </c>
      <c r="AL41" s="12" t="s">
        <v>29</v>
      </c>
      <c r="AM41" s="12" t="s">
        <v>1302</v>
      </c>
      <c r="AN41" s="12"/>
      <c r="AO41" s="12" t="s">
        <v>1306</v>
      </c>
    </row>
    <row r="42" spans="2:41" ht="25.5" x14ac:dyDescent="0.25">
      <c r="B42" s="1" t="s">
        <v>153</v>
      </c>
      <c r="C42" s="1" t="s">
        <v>374</v>
      </c>
      <c r="D42" s="12" t="s">
        <v>154</v>
      </c>
      <c r="E42" s="12" t="s">
        <v>1367</v>
      </c>
      <c r="F42" s="12" t="s">
        <v>27</v>
      </c>
      <c r="G42" s="12" t="s">
        <v>1095</v>
      </c>
      <c r="H42" s="12" t="s">
        <v>39</v>
      </c>
      <c r="I42" s="12" t="s">
        <v>363</v>
      </c>
      <c r="J42" s="12">
        <v>1977</v>
      </c>
      <c r="K42" s="12">
        <v>1977</v>
      </c>
      <c r="L42" s="12" t="s">
        <v>29</v>
      </c>
      <c r="M42" s="12" t="s">
        <v>1239</v>
      </c>
      <c r="N42" s="12" t="s">
        <v>58</v>
      </c>
      <c r="O42" s="12" t="s">
        <v>1180</v>
      </c>
      <c r="P42" s="17">
        <v>31</v>
      </c>
      <c r="Q42" s="17">
        <v>31</v>
      </c>
      <c r="R42" s="17">
        <v>18.485254000000001</v>
      </c>
      <c r="S42" s="17">
        <v>14.144168369999999</v>
      </c>
      <c r="T42" s="17">
        <v>17.084597000000002</v>
      </c>
      <c r="U42" s="17">
        <v>14.144168369999999</v>
      </c>
      <c r="V42" s="18" t="s">
        <v>31</v>
      </c>
      <c r="W42" s="18">
        <v>44316</v>
      </c>
      <c r="X42" s="12" t="s">
        <v>29</v>
      </c>
      <c r="Y42" s="12" t="s">
        <v>1239</v>
      </c>
      <c r="Z42" s="12" t="s">
        <v>32</v>
      </c>
      <c r="AA42" s="12" t="s">
        <v>1246</v>
      </c>
      <c r="AB42" s="12" t="s">
        <v>33</v>
      </c>
      <c r="AC42" s="12" t="s">
        <v>33</v>
      </c>
      <c r="AD42" s="12" t="s">
        <v>44</v>
      </c>
      <c r="AE42" s="12" t="s">
        <v>1241</v>
      </c>
      <c r="AF42" s="12" t="s">
        <v>34</v>
      </c>
      <c r="AG42" s="12" t="s">
        <v>1239</v>
      </c>
      <c r="AH42" s="12" t="s">
        <v>35</v>
      </c>
      <c r="AI42" s="12" t="s">
        <v>1239</v>
      </c>
      <c r="AJ42" s="12" t="s">
        <v>82</v>
      </c>
      <c r="AK42" s="12" t="s">
        <v>1256</v>
      </c>
      <c r="AL42" s="12" t="s">
        <v>29</v>
      </c>
      <c r="AM42" s="12" t="s">
        <v>1302</v>
      </c>
      <c r="AN42" s="12"/>
      <c r="AO42" s="12" t="s">
        <v>1308</v>
      </c>
    </row>
    <row r="43" spans="2:41" ht="25.5" x14ac:dyDescent="0.25">
      <c r="B43" s="1" t="s">
        <v>155</v>
      </c>
      <c r="C43" s="1" t="s">
        <v>155</v>
      </c>
      <c r="D43" s="12" t="s">
        <v>156</v>
      </c>
      <c r="E43" s="12" t="s">
        <v>1368</v>
      </c>
      <c r="F43" s="12" t="s">
        <v>27</v>
      </c>
      <c r="G43" s="12" t="s">
        <v>1095</v>
      </c>
      <c r="H43" s="12" t="s">
        <v>39</v>
      </c>
      <c r="I43" s="12" t="s">
        <v>363</v>
      </c>
      <c r="J43" s="12" t="s">
        <v>157</v>
      </c>
      <c r="K43" s="12">
        <v>1999</v>
      </c>
      <c r="L43" s="12" t="s">
        <v>29</v>
      </c>
      <c r="M43" s="12" t="s">
        <v>1239</v>
      </c>
      <c r="N43" s="12" t="s">
        <v>30</v>
      </c>
      <c r="O43" s="12" t="s">
        <v>1177</v>
      </c>
      <c r="P43" s="17">
        <v>83</v>
      </c>
      <c r="Q43" s="17">
        <v>83</v>
      </c>
      <c r="R43" s="17">
        <v>53.162357999999998</v>
      </c>
      <c r="S43" s="17">
        <v>54.363140080000001</v>
      </c>
      <c r="T43" s="17">
        <v>78.680000000000007</v>
      </c>
      <c r="U43" s="17">
        <v>78.680000000000007</v>
      </c>
      <c r="V43" s="18" t="s">
        <v>31</v>
      </c>
      <c r="W43" s="18">
        <v>44876</v>
      </c>
      <c r="X43" s="12" t="s">
        <v>29</v>
      </c>
      <c r="Y43" s="12" t="s">
        <v>1239</v>
      </c>
      <c r="Z43" s="12" t="s">
        <v>32</v>
      </c>
      <c r="AA43" s="12" t="s">
        <v>1246</v>
      </c>
      <c r="AB43" s="12" t="s">
        <v>33</v>
      </c>
      <c r="AC43" s="12" t="s">
        <v>33</v>
      </c>
      <c r="AD43" s="12" t="s">
        <v>29</v>
      </c>
      <c r="AE43" s="12" t="s">
        <v>1239</v>
      </c>
      <c r="AF43" s="12" t="s">
        <v>34</v>
      </c>
      <c r="AG43" s="12" t="s">
        <v>1239</v>
      </c>
      <c r="AH43" s="12" t="s">
        <v>35</v>
      </c>
      <c r="AI43" s="12" t="s">
        <v>1239</v>
      </c>
      <c r="AJ43" s="12" t="s">
        <v>36</v>
      </c>
      <c r="AK43" s="12" t="s">
        <v>1256</v>
      </c>
      <c r="AL43" s="12" t="s">
        <v>29</v>
      </c>
      <c r="AM43" s="12" t="s">
        <v>1302</v>
      </c>
      <c r="AN43" s="12"/>
      <c r="AO43" s="12" t="s">
        <v>1256</v>
      </c>
    </row>
    <row r="44" spans="2:41" x14ac:dyDescent="0.25">
      <c r="B44" s="1" t="s">
        <v>158</v>
      </c>
      <c r="C44" s="1" t="s">
        <v>158</v>
      </c>
      <c r="D44" s="12" t="s">
        <v>159</v>
      </c>
      <c r="E44" s="12" t="s">
        <v>1369</v>
      </c>
      <c r="F44" s="12" t="s">
        <v>27</v>
      </c>
      <c r="G44" s="12" t="s">
        <v>1095</v>
      </c>
      <c r="H44" s="12" t="s">
        <v>28</v>
      </c>
      <c r="I44" s="12" t="s">
        <v>1103</v>
      </c>
      <c r="J44" s="12" t="s">
        <v>55</v>
      </c>
      <c r="K44" s="12" t="s">
        <v>1158</v>
      </c>
      <c r="L44" s="12" t="s">
        <v>29</v>
      </c>
      <c r="M44" s="12" t="s">
        <v>1239</v>
      </c>
      <c r="N44" s="12" t="s">
        <v>43</v>
      </c>
      <c r="O44" s="12" t="s">
        <v>1174</v>
      </c>
      <c r="P44" s="17">
        <v>85</v>
      </c>
      <c r="Q44" s="17">
        <v>85</v>
      </c>
      <c r="R44" s="17">
        <v>6.0168489999999997</v>
      </c>
      <c r="S44" s="17">
        <v>5.9509740000000004</v>
      </c>
      <c r="T44" s="17">
        <v>0</v>
      </c>
      <c r="U44" s="17">
        <v>7.1772417099999997</v>
      </c>
      <c r="V44" s="18" t="s">
        <v>31</v>
      </c>
      <c r="W44" s="18">
        <v>44711</v>
      </c>
      <c r="X44" s="12" t="s">
        <v>44</v>
      </c>
      <c r="Y44" s="12" t="s">
        <v>1241</v>
      </c>
      <c r="Z44" s="12" t="s">
        <v>32</v>
      </c>
      <c r="AA44" s="12" t="s">
        <v>1245</v>
      </c>
      <c r="AB44" s="12" t="s">
        <v>33</v>
      </c>
      <c r="AC44" s="12" t="s">
        <v>33</v>
      </c>
      <c r="AD44" s="12" t="s">
        <v>29</v>
      </c>
      <c r="AE44" s="12" t="s">
        <v>1239</v>
      </c>
      <c r="AF44" s="12" t="s">
        <v>34</v>
      </c>
      <c r="AG44" s="12" t="s">
        <v>1239</v>
      </c>
      <c r="AH44" s="12" t="s">
        <v>35</v>
      </c>
      <c r="AI44" s="12" t="s">
        <v>1239</v>
      </c>
      <c r="AJ44" s="12" t="s">
        <v>51</v>
      </c>
      <c r="AK44" s="12" t="s">
        <v>1256</v>
      </c>
      <c r="AL44" s="12" t="s">
        <v>29</v>
      </c>
      <c r="AM44" s="12" t="s">
        <v>1302</v>
      </c>
      <c r="AN44" s="12"/>
      <c r="AO44" s="12" t="s">
        <v>1306</v>
      </c>
    </row>
    <row r="45" spans="2:41" ht="51" x14ac:dyDescent="0.25">
      <c r="B45" s="1" t="s">
        <v>160</v>
      </c>
      <c r="C45" s="1" t="s">
        <v>373</v>
      </c>
      <c r="D45" s="12" t="s">
        <v>161</v>
      </c>
      <c r="E45" s="12" t="s">
        <v>1370</v>
      </c>
      <c r="F45" s="12" t="s">
        <v>27</v>
      </c>
      <c r="G45" s="12" t="s">
        <v>1095</v>
      </c>
      <c r="H45" s="12" t="s">
        <v>39</v>
      </c>
      <c r="I45" s="12" t="s">
        <v>363</v>
      </c>
      <c r="J45" s="12" t="s">
        <v>162</v>
      </c>
      <c r="K45" s="12">
        <v>1977</v>
      </c>
      <c r="L45" s="12" t="s">
        <v>29</v>
      </c>
      <c r="M45" s="12" t="s">
        <v>1239</v>
      </c>
      <c r="N45" s="12" t="s">
        <v>30</v>
      </c>
      <c r="O45" s="12" t="s">
        <v>1174</v>
      </c>
      <c r="P45" s="17">
        <v>60</v>
      </c>
      <c r="Q45" s="17">
        <v>50.7</v>
      </c>
      <c r="R45" s="17">
        <v>32.874318000000002</v>
      </c>
      <c r="S45" s="17">
        <v>31.792701690000001</v>
      </c>
      <c r="T45" s="17">
        <v>40.159999999999997</v>
      </c>
      <c r="U45" s="17">
        <v>40.159999999999997</v>
      </c>
      <c r="V45" s="18" t="s">
        <v>31</v>
      </c>
      <c r="W45" s="18">
        <v>44855</v>
      </c>
      <c r="X45" s="12" t="s">
        <v>29</v>
      </c>
      <c r="Y45" s="12" t="s">
        <v>1239</v>
      </c>
      <c r="Z45" s="12" t="s">
        <v>32</v>
      </c>
      <c r="AA45" s="12" t="s">
        <v>1246</v>
      </c>
      <c r="AB45" s="12" t="s">
        <v>33</v>
      </c>
      <c r="AC45" s="12" t="s">
        <v>33</v>
      </c>
      <c r="AD45" s="12" t="s">
        <v>29</v>
      </c>
      <c r="AE45" s="12" t="s">
        <v>1239</v>
      </c>
      <c r="AF45" s="12" t="s">
        <v>34</v>
      </c>
      <c r="AG45" s="12" t="s">
        <v>1239</v>
      </c>
      <c r="AH45" s="12" t="s">
        <v>35</v>
      </c>
      <c r="AI45" s="12" t="s">
        <v>1239</v>
      </c>
      <c r="AJ45" s="12" t="s">
        <v>36</v>
      </c>
      <c r="AK45" s="12" t="s">
        <v>1256</v>
      </c>
      <c r="AL45" s="12" t="s">
        <v>29</v>
      </c>
      <c r="AM45" s="12" t="s">
        <v>1302</v>
      </c>
      <c r="AN45" s="12" t="s">
        <v>163</v>
      </c>
      <c r="AO45" s="12" t="s">
        <v>1256</v>
      </c>
    </row>
    <row r="46" spans="2:41" x14ac:dyDescent="0.25">
      <c r="B46" s="1" t="s">
        <v>164</v>
      </c>
      <c r="C46" s="1" t="s">
        <v>164</v>
      </c>
      <c r="D46" s="12" t="s">
        <v>165</v>
      </c>
      <c r="E46" s="12" t="s">
        <v>1371</v>
      </c>
      <c r="F46" s="12" t="s">
        <v>27</v>
      </c>
      <c r="G46" s="12" t="s">
        <v>1095</v>
      </c>
      <c r="H46" s="12" t="s">
        <v>39</v>
      </c>
      <c r="I46" s="12" t="s">
        <v>363</v>
      </c>
      <c r="J46" s="12">
        <v>1983</v>
      </c>
      <c r="K46" s="12">
        <v>1982</v>
      </c>
      <c r="L46" s="12" t="s">
        <v>29</v>
      </c>
      <c r="M46" s="12" t="s">
        <v>1239</v>
      </c>
      <c r="N46" s="12" t="s">
        <v>58</v>
      </c>
      <c r="O46" s="12" t="s">
        <v>1180</v>
      </c>
      <c r="P46" s="17">
        <v>64.900000000000006</v>
      </c>
      <c r="Q46" s="17">
        <v>64.900000000000006</v>
      </c>
      <c r="R46" s="17">
        <v>26.84</v>
      </c>
      <c r="S46" s="17">
        <v>27.024912</v>
      </c>
      <c r="T46" s="17">
        <v>28.319413999999998</v>
      </c>
      <c r="U46" s="17">
        <v>28.319413999999998</v>
      </c>
      <c r="V46" s="18" t="s">
        <v>31</v>
      </c>
      <c r="W46" s="18">
        <v>44075</v>
      </c>
      <c r="X46" s="12" t="s">
        <v>29</v>
      </c>
      <c r="Y46" s="12" t="s">
        <v>1239</v>
      </c>
      <c r="Z46" s="12" t="s">
        <v>32</v>
      </c>
      <c r="AA46" s="12" t="s">
        <v>1246</v>
      </c>
      <c r="AB46" s="12" t="s">
        <v>33</v>
      </c>
      <c r="AC46" s="12" t="s">
        <v>33</v>
      </c>
      <c r="AD46" s="12" t="s">
        <v>44</v>
      </c>
      <c r="AE46" s="12" t="s">
        <v>1241</v>
      </c>
      <c r="AF46" s="12" t="s">
        <v>34</v>
      </c>
      <c r="AG46" s="12" t="s">
        <v>1239</v>
      </c>
      <c r="AH46" s="12" t="s">
        <v>35</v>
      </c>
      <c r="AI46" s="12" t="s">
        <v>1239</v>
      </c>
      <c r="AJ46" s="12" t="s">
        <v>36</v>
      </c>
      <c r="AK46" s="12" t="s">
        <v>1256</v>
      </c>
      <c r="AL46" s="12" t="s">
        <v>29</v>
      </c>
      <c r="AM46" s="12" t="s">
        <v>1302</v>
      </c>
      <c r="AN46" s="12" t="s">
        <v>166</v>
      </c>
      <c r="AO46" s="12" t="s">
        <v>1256</v>
      </c>
    </row>
    <row r="47" spans="2:41" x14ac:dyDescent="0.25">
      <c r="B47" s="1" t="s">
        <v>167</v>
      </c>
      <c r="C47" s="1" t="s">
        <v>167</v>
      </c>
      <c r="D47" s="12" t="s">
        <v>168</v>
      </c>
      <c r="E47" s="12" t="s">
        <v>1372</v>
      </c>
      <c r="F47" s="12" t="s">
        <v>27</v>
      </c>
      <c r="G47" s="12" t="s">
        <v>1095</v>
      </c>
      <c r="H47" s="12" t="s">
        <v>143</v>
      </c>
      <c r="I47" s="12" t="s">
        <v>1101</v>
      </c>
      <c r="J47" s="12" t="s">
        <v>143</v>
      </c>
      <c r="K47" s="12" t="s">
        <v>1158</v>
      </c>
      <c r="L47" s="12" t="s">
        <v>143</v>
      </c>
      <c r="M47" s="12" t="s">
        <v>1395</v>
      </c>
      <c r="N47" s="12" t="s">
        <v>58</v>
      </c>
      <c r="O47" s="12" t="s">
        <v>1180</v>
      </c>
      <c r="P47" s="17" t="s">
        <v>143</v>
      </c>
      <c r="Q47" s="17">
        <v>0</v>
      </c>
      <c r="R47" s="17" t="s">
        <v>143</v>
      </c>
      <c r="S47" s="17">
        <v>0</v>
      </c>
      <c r="T47" s="17" t="s">
        <v>143</v>
      </c>
      <c r="U47" s="17">
        <v>0</v>
      </c>
      <c r="V47" s="18" t="s">
        <v>143</v>
      </c>
      <c r="W47" s="18">
        <v>44477</v>
      </c>
      <c r="X47" s="12" t="s">
        <v>143</v>
      </c>
      <c r="Y47" s="12" t="s">
        <v>1101</v>
      </c>
      <c r="Z47" s="12" t="s">
        <v>143</v>
      </c>
      <c r="AA47" s="12" t="s">
        <v>1245</v>
      </c>
      <c r="AB47" s="12" t="s">
        <v>33</v>
      </c>
      <c r="AC47" s="12" t="s">
        <v>33</v>
      </c>
      <c r="AD47" s="12" t="s">
        <v>143</v>
      </c>
      <c r="AE47" s="12">
        <v>0</v>
      </c>
      <c r="AF47" s="12" t="s">
        <v>143</v>
      </c>
      <c r="AG47" s="12" t="s">
        <v>1239</v>
      </c>
      <c r="AH47" s="12" t="s">
        <v>144</v>
      </c>
      <c r="AI47" s="12" t="s">
        <v>1395</v>
      </c>
      <c r="AJ47" s="12" t="s">
        <v>36</v>
      </c>
      <c r="AK47" s="12">
        <v>0</v>
      </c>
      <c r="AL47" s="12" t="s">
        <v>29</v>
      </c>
      <c r="AM47" s="12" t="s">
        <v>1314</v>
      </c>
      <c r="AN47" s="12"/>
      <c r="AO47" s="12" t="s">
        <v>1256</v>
      </c>
    </row>
    <row r="48" spans="2:41" x14ac:dyDescent="0.25">
      <c r="B48" s="1" t="s">
        <v>169</v>
      </c>
      <c r="C48" s="1" t="s">
        <v>169</v>
      </c>
      <c r="D48" s="12" t="s">
        <v>170</v>
      </c>
      <c r="E48" s="12" t="s">
        <v>1373</v>
      </c>
      <c r="F48" s="12" t="s">
        <v>27</v>
      </c>
      <c r="G48" s="12" t="s">
        <v>1095</v>
      </c>
      <c r="H48" s="12" t="s">
        <v>28</v>
      </c>
      <c r="I48" s="12" t="s">
        <v>1103</v>
      </c>
      <c r="J48" s="12" t="s">
        <v>90</v>
      </c>
      <c r="K48" s="12">
        <v>2001</v>
      </c>
      <c r="L48" s="12" t="s">
        <v>29</v>
      </c>
      <c r="M48" s="12" t="s">
        <v>1239</v>
      </c>
      <c r="N48" s="12" t="s">
        <v>43</v>
      </c>
      <c r="O48" s="12" t="s">
        <v>1174</v>
      </c>
      <c r="P48" s="17">
        <v>35</v>
      </c>
      <c r="Q48" s="17">
        <v>35</v>
      </c>
      <c r="R48" s="17">
        <v>9.5</v>
      </c>
      <c r="S48" s="17">
        <v>8.5</v>
      </c>
      <c r="T48" s="17">
        <v>12.409893</v>
      </c>
      <c r="U48" s="17">
        <v>12.409893</v>
      </c>
      <c r="V48" s="18" t="s">
        <v>31</v>
      </c>
      <c r="W48" s="18">
        <v>44742</v>
      </c>
      <c r="X48" s="12" t="s">
        <v>29</v>
      </c>
      <c r="Y48" s="12" t="s">
        <v>1239</v>
      </c>
      <c r="Z48" s="12" t="s">
        <v>32</v>
      </c>
      <c r="AA48" s="12" t="s">
        <v>1245</v>
      </c>
      <c r="AB48" s="12" t="s">
        <v>33</v>
      </c>
      <c r="AC48" s="12" t="s">
        <v>33</v>
      </c>
      <c r="AD48" s="12" t="s">
        <v>29</v>
      </c>
      <c r="AE48" s="12" t="s">
        <v>1239</v>
      </c>
      <c r="AF48" s="12" t="s">
        <v>34</v>
      </c>
      <c r="AG48" s="12" t="s">
        <v>1239</v>
      </c>
      <c r="AH48" s="12" t="s">
        <v>35</v>
      </c>
      <c r="AI48" s="12" t="s">
        <v>1239</v>
      </c>
      <c r="AJ48" s="12" t="s">
        <v>82</v>
      </c>
      <c r="AK48" s="12" t="s">
        <v>1256</v>
      </c>
      <c r="AL48" s="12" t="s">
        <v>29</v>
      </c>
      <c r="AM48" s="12" t="s">
        <v>1302</v>
      </c>
      <c r="AN48" s="12" t="s">
        <v>171</v>
      </c>
      <c r="AO48" s="12" t="s">
        <v>1308</v>
      </c>
    </row>
    <row r="49" spans="2:41" x14ac:dyDescent="0.25">
      <c r="B49" s="1" t="s">
        <v>172</v>
      </c>
      <c r="C49" s="1" t="s">
        <v>172</v>
      </c>
      <c r="D49" s="12" t="s">
        <v>173</v>
      </c>
      <c r="E49" s="12" t="s">
        <v>1374</v>
      </c>
      <c r="F49" s="12" t="s">
        <v>27</v>
      </c>
      <c r="G49" s="12" t="s">
        <v>1095</v>
      </c>
      <c r="H49" s="12" t="s">
        <v>28</v>
      </c>
      <c r="I49" s="12" t="s">
        <v>1099</v>
      </c>
      <c r="J49" s="12" t="s">
        <v>49</v>
      </c>
      <c r="K49" s="12">
        <v>1998</v>
      </c>
      <c r="L49" s="12" t="s">
        <v>29</v>
      </c>
      <c r="M49" s="12" t="s">
        <v>1239</v>
      </c>
      <c r="N49" s="12" t="s">
        <v>58</v>
      </c>
      <c r="O49" s="12" t="s">
        <v>1180</v>
      </c>
      <c r="P49" s="17">
        <v>40</v>
      </c>
      <c r="Q49" s="17">
        <v>45.15</v>
      </c>
      <c r="R49" s="17">
        <v>0.50267099999999998</v>
      </c>
      <c r="S49" s="17">
        <v>0.50267099999999998</v>
      </c>
      <c r="T49" s="17">
        <v>0.64618799999999998</v>
      </c>
      <c r="U49" s="17">
        <v>0.64618799999999998</v>
      </c>
      <c r="V49" s="18" t="s">
        <v>31</v>
      </c>
      <c r="W49" s="18">
        <v>44075</v>
      </c>
      <c r="X49" s="12" t="s">
        <v>29</v>
      </c>
      <c r="Y49" s="12" t="s">
        <v>1239</v>
      </c>
      <c r="Z49" s="12" t="s">
        <v>32</v>
      </c>
      <c r="AA49" s="12" t="s">
        <v>1246</v>
      </c>
      <c r="AB49" s="12" t="s">
        <v>33</v>
      </c>
      <c r="AC49" s="12" t="s">
        <v>33</v>
      </c>
      <c r="AD49" s="12" t="s">
        <v>29</v>
      </c>
      <c r="AE49" s="12" t="s">
        <v>1239</v>
      </c>
      <c r="AF49" s="12" t="s">
        <v>34</v>
      </c>
      <c r="AG49" s="12" t="s">
        <v>1239</v>
      </c>
      <c r="AH49" s="12" t="s">
        <v>35</v>
      </c>
      <c r="AI49" s="12" t="s">
        <v>1239</v>
      </c>
      <c r="AJ49" s="12" t="s">
        <v>51</v>
      </c>
      <c r="AK49" s="12" t="s">
        <v>1256</v>
      </c>
      <c r="AL49" s="12" t="s">
        <v>29</v>
      </c>
      <c r="AM49" s="12" t="s">
        <v>1302</v>
      </c>
      <c r="AN49" s="12" t="s">
        <v>174</v>
      </c>
      <c r="AO49" s="12" t="s">
        <v>1306</v>
      </c>
    </row>
    <row r="50" spans="2:41" x14ac:dyDescent="0.25">
      <c r="B50" s="1" t="s">
        <v>175</v>
      </c>
      <c r="C50" s="1" t="s">
        <v>175</v>
      </c>
      <c r="D50" s="12" t="s">
        <v>81</v>
      </c>
      <c r="E50" s="12" t="s">
        <v>1375</v>
      </c>
      <c r="F50" s="12" t="s">
        <v>27</v>
      </c>
      <c r="G50" s="12" t="s">
        <v>1095</v>
      </c>
      <c r="H50" s="12" t="s">
        <v>28</v>
      </c>
      <c r="I50" s="12" t="s">
        <v>1103</v>
      </c>
      <c r="J50" s="12">
        <v>1988</v>
      </c>
      <c r="K50" s="12">
        <v>1988</v>
      </c>
      <c r="L50" s="12" t="s">
        <v>44</v>
      </c>
      <c r="M50" s="12" t="s">
        <v>1241</v>
      </c>
      <c r="N50" s="12" t="s">
        <v>43</v>
      </c>
      <c r="O50" s="12" t="s">
        <v>1174</v>
      </c>
      <c r="P50" s="17">
        <v>70</v>
      </c>
      <c r="Q50" s="17">
        <v>70</v>
      </c>
      <c r="R50" s="17">
        <v>6.17</v>
      </c>
      <c r="S50" s="17">
        <v>6.17</v>
      </c>
      <c r="T50" s="17">
        <v>0</v>
      </c>
      <c r="U50" s="17">
        <v>6.5</v>
      </c>
      <c r="V50" s="18" t="s">
        <v>31</v>
      </c>
      <c r="W50" s="18">
        <v>44530</v>
      </c>
      <c r="X50" s="12" t="s">
        <v>44</v>
      </c>
      <c r="Y50" s="12" t="s">
        <v>1241</v>
      </c>
      <c r="Z50" s="12" t="s">
        <v>32</v>
      </c>
      <c r="AA50" s="12" t="s">
        <v>1245</v>
      </c>
      <c r="AB50" s="12" t="s">
        <v>33</v>
      </c>
      <c r="AC50" s="12" t="s">
        <v>33</v>
      </c>
      <c r="AD50" s="12" t="s">
        <v>29</v>
      </c>
      <c r="AE50" s="12" t="s">
        <v>1239</v>
      </c>
      <c r="AF50" s="12" t="s">
        <v>34</v>
      </c>
      <c r="AG50" s="12" t="s">
        <v>1239</v>
      </c>
      <c r="AH50" s="12" t="s">
        <v>35</v>
      </c>
      <c r="AI50" s="12" t="s">
        <v>1241</v>
      </c>
      <c r="AJ50" s="12" t="s">
        <v>51</v>
      </c>
      <c r="AK50" s="12" t="s">
        <v>1256</v>
      </c>
      <c r="AL50" s="12" t="s">
        <v>29</v>
      </c>
      <c r="AM50" s="12" t="s">
        <v>1302</v>
      </c>
      <c r="AN50" s="12"/>
      <c r="AO50" s="12" t="s">
        <v>1306</v>
      </c>
    </row>
    <row r="51" spans="2:41" x14ac:dyDescent="0.25">
      <c r="B51" s="1" t="s">
        <v>176</v>
      </c>
      <c r="C51" s="1" t="s">
        <v>375</v>
      </c>
      <c r="D51" s="12" t="s">
        <v>177</v>
      </c>
      <c r="E51" s="12" t="s">
        <v>1376</v>
      </c>
      <c r="F51" s="12" t="s">
        <v>178</v>
      </c>
      <c r="G51" s="12" t="s">
        <v>1095</v>
      </c>
      <c r="H51" s="12" t="s">
        <v>28</v>
      </c>
      <c r="I51" s="12" t="s">
        <v>1099</v>
      </c>
      <c r="J51" s="12">
        <v>1936</v>
      </c>
      <c r="K51" s="12">
        <v>1936</v>
      </c>
      <c r="L51" s="12" t="s">
        <v>29</v>
      </c>
      <c r="M51" s="12" t="s">
        <v>1239</v>
      </c>
      <c r="N51" s="12" t="s">
        <v>43</v>
      </c>
      <c r="O51" s="12" t="s">
        <v>1174</v>
      </c>
      <c r="P51" s="17">
        <v>25</v>
      </c>
      <c r="Q51" s="17">
        <v>25</v>
      </c>
      <c r="R51" s="17">
        <v>8.4</v>
      </c>
      <c r="S51" s="17">
        <v>8.4</v>
      </c>
      <c r="T51" s="17">
        <v>8.4</v>
      </c>
      <c r="U51" s="17">
        <v>0</v>
      </c>
      <c r="V51" s="18">
        <v>44075</v>
      </c>
      <c r="W51" s="18">
        <v>44075</v>
      </c>
      <c r="X51" s="12" t="s">
        <v>179</v>
      </c>
      <c r="Y51" s="12" t="s">
        <v>1240</v>
      </c>
      <c r="Z51" s="12" t="s">
        <v>180</v>
      </c>
      <c r="AA51" s="12" t="s">
        <v>66</v>
      </c>
      <c r="AB51" s="12" t="s">
        <v>181</v>
      </c>
      <c r="AC51" s="12" t="s">
        <v>181</v>
      </c>
      <c r="AD51" s="12" t="s">
        <v>44</v>
      </c>
      <c r="AE51" s="12" t="s">
        <v>1241</v>
      </c>
      <c r="AF51" s="12" t="s">
        <v>34</v>
      </c>
      <c r="AG51" s="12" t="s">
        <v>1239</v>
      </c>
      <c r="AH51" s="12" t="s">
        <v>44</v>
      </c>
      <c r="AI51" s="12" t="s">
        <v>1239</v>
      </c>
      <c r="AJ51" s="12" t="s">
        <v>36</v>
      </c>
      <c r="AK51" s="12" t="s">
        <v>1256</v>
      </c>
      <c r="AL51" s="12" t="s">
        <v>29</v>
      </c>
      <c r="AM51" s="12" t="s">
        <v>1241</v>
      </c>
      <c r="AN51" s="12" t="s">
        <v>182</v>
      </c>
      <c r="AO51" s="12" t="s">
        <v>1256</v>
      </c>
    </row>
    <row r="52" spans="2:41" x14ac:dyDescent="0.25">
      <c r="B52" s="1" t="s">
        <v>183</v>
      </c>
      <c r="C52" s="1" t="s">
        <v>376</v>
      </c>
      <c r="D52" s="12" t="s">
        <v>177</v>
      </c>
      <c r="E52" s="12" t="s">
        <v>1377</v>
      </c>
      <c r="F52" s="12" t="s">
        <v>178</v>
      </c>
      <c r="G52" s="12" t="s">
        <v>1095</v>
      </c>
      <c r="H52" s="12" t="s">
        <v>28</v>
      </c>
      <c r="I52" s="12" t="s">
        <v>1099</v>
      </c>
      <c r="J52" s="12">
        <v>1945</v>
      </c>
      <c r="K52" s="12">
        <v>1950</v>
      </c>
      <c r="L52" s="12" t="s">
        <v>29</v>
      </c>
      <c r="M52" s="12"/>
      <c r="N52" s="12" t="s">
        <v>43</v>
      </c>
      <c r="O52" s="12" t="s">
        <v>1173</v>
      </c>
      <c r="P52" s="17">
        <v>37</v>
      </c>
      <c r="Q52" s="17">
        <v>8</v>
      </c>
      <c r="R52" s="17">
        <v>58.6</v>
      </c>
      <c r="S52" s="17" t="s">
        <v>1215</v>
      </c>
      <c r="T52" s="17">
        <v>58.6</v>
      </c>
      <c r="U52" s="17">
        <v>0</v>
      </c>
      <c r="V52" s="18">
        <v>44075</v>
      </c>
      <c r="W52" s="18" t="s">
        <v>1157</v>
      </c>
      <c r="X52" s="12" t="s">
        <v>179</v>
      </c>
      <c r="Y52" s="12"/>
      <c r="Z52" s="12" t="s">
        <v>180</v>
      </c>
      <c r="AA52" s="12" t="s">
        <v>66</v>
      </c>
      <c r="AB52" s="12" t="s">
        <v>181</v>
      </c>
      <c r="AC52" s="12"/>
      <c r="AD52" s="12" t="s">
        <v>29</v>
      </c>
      <c r="AE52" s="12"/>
      <c r="AF52" s="12" t="s">
        <v>34</v>
      </c>
      <c r="AG52" s="12" t="s">
        <v>1241</v>
      </c>
      <c r="AH52" s="12" t="s">
        <v>184</v>
      </c>
      <c r="AI52" s="12"/>
      <c r="AJ52" s="12" t="s">
        <v>36</v>
      </c>
      <c r="AK52" s="12"/>
      <c r="AL52" s="12" t="s">
        <v>29</v>
      </c>
      <c r="AM52" s="12"/>
      <c r="AN52" s="12" t="s">
        <v>185</v>
      </c>
      <c r="AO52" s="12"/>
    </row>
    <row r="53" spans="2:41" x14ac:dyDescent="0.25">
      <c r="B53" s="1" t="s">
        <v>186</v>
      </c>
      <c r="C53" s="1" t="s">
        <v>377</v>
      </c>
      <c r="D53" s="12" t="s">
        <v>177</v>
      </c>
      <c r="E53" s="12" t="s">
        <v>1378</v>
      </c>
      <c r="F53" s="12" t="s">
        <v>178</v>
      </c>
      <c r="G53" s="12" t="s">
        <v>1095</v>
      </c>
      <c r="H53" s="12" t="s">
        <v>28</v>
      </c>
      <c r="I53" s="12" t="s">
        <v>1099</v>
      </c>
      <c r="J53" s="12">
        <v>1960</v>
      </c>
      <c r="K53" s="12">
        <v>1960</v>
      </c>
      <c r="L53" s="12" t="s">
        <v>29</v>
      </c>
      <c r="M53" s="12"/>
      <c r="N53" s="12" t="s">
        <v>43</v>
      </c>
      <c r="O53" s="12" t="s">
        <v>1174</v>
      </c>
      <c r="P53" s="17">
        <v>45</v>
      </c>
      <c r="Q53" s="17">
        <v>34</v>
      </c>
      <c r="R53" s="17">
        <v>59.7</v>
      </c>
      <c r="S53" s="17">
        <v>75.540000000000006</v>
      </c>
      <c r="T53" s="17">
        <v>59.7</v>
      </c>
      <c r="U53" s="17">
        <v>0</v>
      </c>
      <c r="V53" s="18">
        <v>44075</v>
      </c>
      <c r="W53" s="18" t="s">
        <v>1157</v>
      </c>
      <c r="X53" s="12" t="s">
        <v>179</v>
      </c>
      <c r="Y53" s="12"/>
      <c r="Z53" s="12" t="s">
        <v>180</v>
      </c>
      <c r="AA53" s="12" t="s">
        <v>66</v>
      </c>
      <c r="AB53" s="12" t="s">
        <v>181</v>
      </c>
      <c r="AC53" s="12"/>
      <c r="AD53" s="12" t="s">
        <v>29</v>
      </c>
      <c r="AE53" s="12"/>
      <c r="AF53" s="12" t="s">
        <v>34</v>
      </c>
      <c r="AG53" s="12" t="s">
        <v>1241</v>
      </c>
      <c r="AH53" s="12" t="s">
        <v>187</v>
      </c>
      <c r="AI53" s="12"/>
      <c r="AJ53" s="12" t="s">
        <v>36</v>
      </c>
      <c r="AK53" s="12"/>
      <c r="AL53" s="12" t="s">
        <v>29</v>
      </c>
      <c r="AM53" s="12"/>
      <c r="AN53" s="12" t="s">
        <v>188</v>
      </c>
      <c r="AO53" s="12"/>
    </row>
    <row r="54" spans="2:41" x14ac:dyDescent="0.25">
      <c r="B54" s="1" t="s">
        <v>189</v>
      </c>
      <c r="C54" s="1" t="s">
        <v>378</v>
      </c>
      <c r="D54" s="12" t="s">
        <v>177</v>
      </c>
      <c r="E54" s="12" t="s">
        <v>1379</v>
      </c>
      <c r="F54" s="12" t="s">
        <v>178</v>
      </c>
      <c r="G54" s="12" t="s">
        <v>1095</v>
      </c>
      <c r="H54" s="12" t="s">
        <v>39</v>
      </c>
      <c r="I54" s="12" t="s">
        <v>363</v>
      </c>
      <c r="J54" s="12">
        <v>1985</v>
      </c>
      <c r="K54" s="12">
        <v>1985</v>
      </c>
      <c r="L54" s="12" t="s">
        <v>29</v>
      </c>
      <c r="M54" s="12"/>
      <c r="N54" s="12" t="s">
        <v>190</v>
      </c>
      <c r="O54" s="12" t="s">
        <v>1174</v>
      </c>
      <c r="P54" s="17">
        <v>14</v>
      </c>
      <c r="Q54" s="17">
        <v>11</v>
      </c>
      <c r="R54" s="17">
        <v>2.9</v>
      </c>
      <c r="S54" s="17">
        <v>150.93</v>
      </c>
      <c r="T54" s="17">
        <v>4</v>
      </c>
      <c r="U54" s="17">
        <v>0</v>
      </c>
      <c r="V54" s="18">
        <v>44075</v>
      </c>
      <c r="W54" s="18" t="s">
        <v>1157</v>
      </c>
      <c r="X54" s="12" t="s">
        <v>179</v>
      </c>
      <c r="Y54" s="12"/>
      <c r="Z54" s="12" t="s">
        <v>180</v>
      </c>
      <c r="AA54" s="12" t="s">
        <v>66</v>
      </c>
      <c r="AB54" s="12" t="s">
        <v>181</v>
      </c>
      <c r="AC54" s="12"/>
      <c r="AD54" s="12" t="s">
        <v>44</v>
      </c>
      <c r="AE54" s="12"/>
      <c r="AF54" s="12" t="s">
        <v>34</v>
      </c>
      <c r="AG54" s="12" t="s">
        <v>1239</v>
      </c>
      <c r="AH54" s="12" t="s">
        <v>191</v>
      </c>
      <c r="AI54" s="12"/>
      <c r="AJ54" s="12" t="s">
        <v>36</v>
      </c>
      <c r="AK54" s="12"/>
      <c r="AL54" s="12" t="s">
        <v>29</v>
      </c>
      <c r="AM54" s="12"/>
      <c r="AN54" s="12" t="s">
        <v>192</v>
      </c>
      <c r="AO54" s="12"/>
    </row>
    <row r="55" spans="2:41" x14ac:dyDescent="0.25">
      <c r="B55" s="1" t="s">
        <v>193</v>
      </c>
      <c r="C55" s="1" t="s">
        <v>378</v>
      </c>
      <c r="D55" s="12" t="s">
        <v>177</v>
      </c>
      <c r="E55" s="12" t="s">
        <v>1379</v>
      </c>
      <c r="F55" s="12" t="s">
        <v>178</v>
      </c>
      <c r="G55" s="12" t="s">
        <v>1095</v>
      </c>
      <c r="H55" s="12" t="s">
        <v>39</v>
      </c>
      <c r="I55" s="12" t="s">
        <v>363</v>
      </c>
      <c r="J55" s="12">
        <v>1985</v>
      </c>
      <c r="K55" s="12">
        <v>1985</v>
      </c>
      <c r="L55" s="12" t="s">
        <v>29</v>
      </c>
      <c r="M55" s="12"/>
      <c r="N55" s="12" t="s">
        <v>190</v>
      </c>
      <c r="O55" s="12" t="s">
        <v>1174</v>
      </c>
      <c r="P55" s="17">
        <v>13</v>
      </c>
      <c r="Q55" s="17">
        <v>11</v>
      </c>
      <c r="R55" s="17">
        <v>18</v>
      </c>
      <c r="S55" s="17">
        <v>150.93</v>
      </c>
      <c r="T55" s="17">
        <v>18</v>
      </c>
      <c r="U55" s="17">
        <v>0</v>
      </c>
      <c r="V55" s="18">
        <v>44075</v>
      </c>
      <c r="W55" s="18" t="s">
        <v>1157</v>
      </c>
      <c r="X55" s="12" t="s">
        <v>179</v>
      </c>
      <c r="Y55" s="12"/>
      <c r="Z55" s="12" t="s">
        <v>180</v>
      </c>
      <c r="AA55" s="12" t="s">
        <v>66</v>
      </c>
      <c r="AB55" s="12" t="s">
        <v>181</v>
      </c>
      <c r="AC55" s="12"/>
      <c r="AD55" s="12" t="s">
        <v>44</v>
      </c>
      <c r="AE55" s="12"/>
      <c r="AF55" s="12" t="s">
        <v>34</v>
      </c>
      <c r="AG55" s="12" t="s">
        <v>1239</v>
      </c>
      <c r="AH55" s="12" t="s">
        <v>191</v>
      </c>
      <c r="AI55" s="12"/>
      <c r="AJ55" s="12" t="s">
        <v>36</v>
      </c>
      <c r="AK55" s="12"/>
      <c r="AL55" s="12" t="s">
        <v>29</v>
      </c>
      <c r="AM55" s="12"/>
      <c r="AN55" s="12" t="s">
        <v>194</v>
      </c>
      <c r="AO55" s="12"/>
    </row>
    <row r="56" spans="2:41" x14ac:dyDescent="0.25">
      <c r="B56" s="1" t="s">
        <v>195</v>
      </c>
      <c r="C56" s="1" t="s">
        <v>378</v>
      </c>
      <c r="D56" s="12" t="s">
        <v>177</v>
      </c>
      <c r="E56" s="12" t="s">
        <v>1379</v>
      </c>
      <c r="F56" s="12" t="s">
        <v>178</v>
      </c>
      <c r="G56" s="12" t="s">
        <v>1095</v>
      </c>
      <c r="H56" s="12" t="s">
        <v>39</v>
      </c>
      <c r="I56" s="12" t="s">
        <v>363</v>
      </c>
      <c r="J56" s="12">
        <v>1985</v>
      </c>
      <c r="K56" s="12">
        <v>1985</v>
      </c>
      <c r="L56" s="12" t="s">
        <v>29</v>
      </c>
      <c r="M56" s="12"/>
      <c r="N56" s="12" t="s">
        <v>190</v>
      </c>
      <c r="O56" s="12" t="s">
        <v>1174</v>
      </c>
      <c r="P56" s="17">
        <v>27</v>
      </c>
      <c r="Q56" s="17">
        <v>11</v>
      </c>
      <c r="R56" s="17">
        <v>39</v>
      </c>
      <c r="S56" s="17">
        <v>150.93</v>
      </c>
      <c r="T56" s="17">
        <v>42</v>
      </c>
      <c r="U56" s="17">
        <v>0</v>
      </c>
      <c r="V56" s="18">
        <v>44075</v>
      </c>
      <c r="W56" s="18" t="s">
        <v>1157</v>
      </c>
      <c r="X56" s="12" t="s">
        <v>179</v>
      </c>
      <c r="Y56" s="12"/>
      <c r="Z56" s="12" t="s">
        <v>180</v>
      </c>
      <c r="AA56" s="12" t="s">
        <v>66</v>
      </c>
      <c r="AB56" s="12" t="s">
        <v>181</v>
      </c>
      <c r="AC56" s="12"/>
      <c r="AD56" s="12" t="s">
        <v>44</v>
      </c>
      <c r="AE56" s="12"/>
      <c r="AF56" s="12" t="s">
        <v>34</v>
      </c>
      <c r="AG56" s="12" t="s">
        <v>1239</v>
      </c>
      <c r="AH56" s="12" t="s">
        <v>191</v>
      </c>
      <c r="AI56" s="12"/>
      <c r="AJ56" s="12" t="s">
        <v>36</v>
      </c>
      <c r="AK56" s="12"/>
      <c r="AL56" s="12" t="s">
        <v>29</v>
      </c>
      <c r="AM56" s="12"/>
      <c r="AN56" s="12" t="s">
        <v>196</v>
      </c>
      <c r="AO56" s="12"/>
    </row>
    <row r="57" spans="2:41" x14ac:dyDescent="0.25">
      <c r="B57" s="1" t="s">
        <v>197</v>
      </c>
      <c r="C57" s="1" t="s">
        <v>378</v>
      </c>
      <c r="D57" s="12" t="s">
        <v>177</v>
      </c>
      <c r="E57" s="12" t="s">
        <v>1379</v>
      </c>
      <c r="F57" s="12" t="s">
        <v>178</v>
      </c>
      <c r="G57" s="12" t="s">
        <v>1095</v>
      </c>
      <c r="H57" s="12" t="s">
        <v>39</v>
      </c>
      <c r="I57" s="12" t="s">
        <v>363</v>
      </c>
      <c r="J57" s="12">
        <v>1990</v>
      </c>
      <c r="K57" s="12">
        <v>1985</v>
      </c>
      <c r="L57" s="12" t="s">
        <v>29</v>
      </c>
      <c r="M57" s="12"/>
      <c r="N57" s="12" t="s">
        <v>190</v>
      </c>
      <c r="O57" s="12" t="s">
        <v>1174</v>
      </c>
      <c r="P57" s="17">
        <v>22</v>
      </c>
      <c r="Q57" s="17">
        <v>11</v>
      </c>
      <c r="R57" s="17">
        <v>59</v>
      </c>
      <c r="S57" s="17">
        <v>150.93</v>
      </c>
      <c r="T57" s="17">
        <v>63</v>
      </c>
      <c r="U57" s="17">
        <v>0</v>
      </c>
      <c r="V57" s="18">
        <v>44075</v>
      </c>
      <c r="W57" s="18" t="s">
        <v>1157</v>
      </c>
      <c r="X57" s="12" t="s">
        <v>179</v>
      </c>
      <c r="Y57" s="12"/>
      <c r="Z57" s="12" t="s">
        <v>180</v>
      </c>
      <c r="AA57" s="12" t="s">
        <v>66</v>
      </c>
      <c r="AB57" s="12" t="s">
        <v>181</v>
      </c>
      <c r="AC57" s="12"/>
      <c r="AD57" s="12" t="s">
        <v>44</v>
      </c>
      <c r="AE57" s="12"/>
      <c r="AF57" s="12" t="s">
        <v>34</v>
      </c>
      <c r="AG57" s="12" t="s">
        <v>1239</v>
      </c>
      <c r="AH57" s="12" t="s">
        <v>191</v>
      </c>
      <c r="AI57" s="12"/>
      <c r="AJ57" s="12" t="s">
        <v>36</v>
      </c>
      <c r="AK57" s="12"/>
      <c r="AL57" s="12" t="s">
        <v>29</v>
      </c>
      <c r="AM57" s="12"/>
      <c r="AN57" s="12" t="s">
        <v>198</v>
      </c>
      <c r="AO57" s="12"/>
    </row>
    <row r="58" spans="2:41" ht="25.5" x14ac:dyDescent="0.25">
      <c r="B58" s="1" t="s">
        <v>199</v>
      </c>
      <c r="C58" s="1" t="s">
        <v>379</v>
      </c>
      <c r="D58" s="12" t="s">
        <v>200</v>
      </c>
      <c r="E58" s="12" t="s">
        <v>1380</v>
      </c>
      <c r="F58" s="12" t="s">
        <v>178</v>
      </c>
      <c r="G58" s="12" t="s">
        <v>1095</v>
      </c>
      <c r="H58" s="12" t="s">
        <v>28</v>
      </c>
      <c r="I58" s="12" t="s">
        <v>1099</v>
      </c>
      <c r="J58" s="12">
        <v>1929</v>
      </c>
      <c r="K58" s="12">
        <v>1929</v>
      </c>
      <c r="L58" s="12" t="s">
        <v>29</v>
      </c>
      <c r="M58" s="12" t="s">
        <v>1239</v>
      </c>
      <c r="N58" s="12" t="s">
        <v>43</v>
      </c>
      <c r="O58" s="12" t="s">
        <v>1174</v>
      </c>
      <c r="P58" s="17">
        <v>19</v>
      </c>
      <c r="Q58" s="17">
        <v>19</v>
      </c>
      <c r="R58" s="17">
        <v>3.9</v>
      </c>
      <c r="S58" s="17">
        <v>3.9</v>
      </c>
      <c r="T58" s="17">
        <v>3.9</v>
      </c>
      <c r="U58" s="17">
        <v>0</v>
      </c>
      <c r="V58" s="18">
        <v>44075</v>
      </c>
      <c r="W58" s="18" t="s">
        <v>1157</v>
      </c>
      <c r="X58" s="12" t="s">
        <v>179</v>
      </c>
      <c r="Y58" s="12" t="s">
        <v>1240</v>
      </c>
      <c r="Z58" s="12" t="s">
        <v>180</v>
      </c>
      <c r="AA58" s="12" t="s">
        <v>66</v>
      </c>
      <c r="AB58" s="12" t="s">
        <v>181</v>
      </c>
      <c r="AC58" s="12" t="s">
        <v>181</v>
      </c>
      <c r="AD58" s="12" t="s">
        <v>44</v>
      </c>
      <c r="AE58" s="12" t="s">
        <v>1241</v>
      </c>
      <c r="AF58" s="12" t="s">
        <v>34</v>
      </c>
      <c r="AG58" s="12" t="s">
        <v>1239</v>
      </c>
      <c r="AH58" s="12" t="s">
        <v>201</v>
      </c>
      <c r="AI58" s="12" t="s">
        <v>1239</v>
      </c>
      <c r="AJ58" s="12" t="s">
        <v>36</v>
      </c>
      <c r="AK58" s="12" t="s">
        <v>1256</v>
      </c>
      <c r="AL58" s="12" t="s">
        <v>29</v>
      </c>
      <c r="AM58" s="12" t="s">
        <v>1289</v>
      </c>
      <c r="AN58" s="12" t="s">
        <v>202</v>
      </c>
      <c r="AO58" s="12" t="s">
        <v>1256</v>
      </c>
    </row>
    <row r="59" spans="2:41" ht="25.5" x14ac:dyDescent="0.25">
      <c r="B59" s="1" t="s">
        <v>203</v>
      </c>
      <c r="C59" s="1" t="s">
        <v>203</v>
      </c>
      <c r="D59" s="12" t="s">
        <v>204</v>
      </c>
      <c r="E59" s="12" t="s">
        <v>1381</v>
      </c>
      <c r="F59" s="12" t="s">
        <v>178</v>
      </c>
      <c r="G59" s="12" t="s">
        <v>1095</v>
      </c>
      <c r="H59" s="12" t="s">
        <v>28</v>
      </c>
      <c r="I59" s="12" t="s">
        <v>1102</v>
      </c>
      <c r="J59" s="12">
        <v>1989</v>
      </c>
      <c r="K59" s="12">
        <v>1989</v>
      </c>
      <c r="L59" s="12" t="s">
        <v>29</v>
      </c>
      <c r="M59" s="12" t="s">
        <v>1239</v>
      </c>
      <c r="N59" s="12" t="s">
        <v>43</v>
      </c>
      <c r="O59" s="12" t="s">
        <v>1174</v>
      </c>
      <c r="P59" s="17">
        <v>25</v>
      </c>
      <c r="Q59" s="17">
        <v>25</v>
      </c>
      <c r="R59" s="17">
        <v>12</v>
      </c>
      <c r="S59" s="17">
        <v>12</v>
      </c>
      <c r="T59" s="17">
        <v>12</v>
      </c>
      <c r="U59" s="17">
        <v>0</v>
      </c>
      <c r="V59" s="18">
        <v>44197</v>
      </c>
      <c r="W59" s="18"/>
      <c r="X59" s="12" t="s">
        <v>179</v>
      </c>
      <c r="Y59" s="12" t="s">
        <v>1240</v>
      </c>
      <c r="Z59" s="12" t="s">
        <v>205</v>
      </c>
      <c r="AA59" s="12" t="s">
        <v>66</v>
      </c>
      <c r="AB59" s="12" t="s">
        <v>206</v>
      </c>
      <c r="AC59" s="12" t="s">
        <v>33</v>
      </c>
      <c r="AD59" s="12" t="s">
        <v>29</v>
      </c>
      <c r="AE59" s="12" t="s">
        <v>1239</v>
      </c>
      <c r="AF59" s="12" t="s">
        <v>34</v>
      </c>
      <c r="AG59" s="12" t="s">
        <v>1239</v>
      </c>
      <c r="AH59" s="12" t="s">
        <v>191</v>
      </c>
      <c r="AI59" s="12" t="s">
        <v>1239</v>
      </c>
      <c r="AJ59" s="12" t="s">
        <v>36</v>
      </c>
      <c r="AK59" s="12" t="s">
        <v>1256</v>
      </c>
      <c r="AL59" s="12" t="s">
        <v>29</v>
      </c>
      <c r="AM59" s="12" t="s">
        <v>1284</v>
      </c>
      <c r="AN59" s="12" t="s">
        <v>207</v>
      </c>
      <c r="AO59" s="12" t="s">
        <v>1256</v>
      </c>
    </row>
    <row r="60" spans="2:41" ht="38.25" x14ac:dyDescent="0.25">
      <c r="B60" s="1" t="s">
        <v>208</v>
      </c>
      <c r="C60" s="1" t="s">
        <v>380</v>
      </c>
      <c r="D60" s="12" t="s">
        <v>209</v>
      </c>
      <c r="E60" s="12" t="s">
        <v>1382</v>
      </c>
      <c r="F60" s="12" t="s">
        <v>178</v>
      </c>
      <c r="G60" s="12" t="s">
        <v>1095</v>
      </c>
      <c r="H60" s="12" t="s">
        <v>39</v>
      </c>
      <c r="I60" s="12" t="s">
        <v>363</v>
      </c>
      <c r="J60" s="12">
        <v>2013</v>
      </c>
      <c r="K60" s="12">
        <v>2013</v>
      </c>
      <c r="L60" s="12" t="s">
        <v>29</v>
      </c>
      <c r="M60" s="12" t="s">
        <v>1239</v>
      </c>
      <c r="N60" s="12" t="s">
        <v>58</v>
      </c>
      <c r="O60" s="12" t="s">
        <v>1177</v>
      </c>
      <c r="P60" s="17">
        <v>10</v>
      </c>
      <c r="Q60" s="17">
        <v>10</v>
      </c>
      <c r="R60" s="17">
        <v>0.93</v>
      </c>
      <c r="S60" s="17">
        <v>0.93</v>
      </c>
      <c r="T60" s="17">
        <v>2.4700000000000002</v>
      </c>
      <c r="U60" s="17">
        <v>0</v>
      </c>
      <c r="V60" s="18">
        <v>44044</v>
      </c>
      <c r="W60" s="18">
        <v>44074</v>
      </c>
      <c r="X60" s="12" t="s">
        <v>179</v>
      </c>
      <c r="Y60" s="12" t="s">
        <v>1240</v>
      </c>
      <c r="Z60" s="12" t="s">
        <v>180</v>
      </c>
      <c r="AA60" s="12" t="s">
        <v>66</v>
      </c>
      <c r="AB60" s="12" t="s">
        <v>181</v>
      </c>
      <c r="AC60" s="12" t="s">
        <v>181</v>
      </c>
      <c r="AD60" s="12" t="s">
        <v>44</v>
      </c>
      <c r="AE60" s="12" t="s">
        <v>1241</v>
      </c>
      <c r="AF60" s="12" t="s">
        <v>34</v>
      </c>
      <c r="AG60" s="12" t="s">
        <v>1239</v>
      </c>
      <c r="AH60" s="12" t="s">
        <v>210</v>
      </c>
      <c r="AI60" s="12" t="s">
        <v>1239</v>
      </c>
      <c r="AJ60" s="12" t="s">
        <v>36</v>
      </c>
      <c r="AK60" s="12" t="s">
        <v>1256</v>
      </c>
      <c r="AL60" s="12" t="s">
        <v>29</v>
      </c>
      <c r="AM60" s="12" t="s">
        <v>1291</v>
      </c>
      <c r="AN60" s="12" t="s">
        <v>211</v>
      </c>
      <c r="AO60" s="12" t="s">
        <v>1256</v>
      </c>
    </row>
    <row r="61" spans="2:41" x14ac:dyDescent="0.25">
      <c r="B61" s="1" t="s">
        <v>212</v>
      </c>
      <c r="C61" s="1" t="s">
        <v>770</v>
      </c>
      <c r="D61" s="12" t="s">
        <v>213</v>
      </c>
      <c r="E61" s="12" t="s">
        <v>1383</v>
      </c>
      <c r="F61" s="12" t="s">
        <v>178</v>
      </c>
      <c r="G61" s="12" t="s">
        <v>1095</v>
      </c>
      <c r="H61" s="12" t="s">
        <v>39</v>
      </c>
      <c r="I61" s="12" t="s">
        <v>1098</v>
      </c>
      <c r="J61" s="12">
        <v>2008</v>
      </c>
      <c r="K61" s="12">
        <v>2008</v>
      </c>
      <c r="L61" s="12" t="s">
        <v>29</v>
      </c>
      <c r="M61" s="12" t="s">
        <v>1239</v>
      </c>
      <c r="N61" s="12" t="s">
        <v>30</v>
      </c>
      <c r="O61" s="12" t="s">
        <v>1177</v>
      </c>
      <c r="P61" s="17">
        <v>65</v>
      </c>
      <c r="Q61" s="17">
        <v>65</v>
      </c>
      <c r="R61" s="17">
        <v>22</v>
      </c>
      <c r="S61" s="17">
        <v>22</v>
      </c>
      <c r="T61" s="17">
        <v>40</v>
      </c>
      <c r="U61" s="17">
        <v>0</v>
      </c>
      <c r="V61" s="18">
        <v>44166</v>
      </c>
      <c r="W61" s="18"/>
      <c r="X61" s="12" t="s">
        <v>179</v>
      </c>
      <c r="Y61" s="12" t="s">
        <v>1240</v>
      </c>
      <c r="Z61" s="12" t="s">
        <v>214</v>
      </c>
      <c r="AA61" s="12" t="s">
        <v>66</v>
      </c>
      <c r="AB61" s="12" t="s">
        <v>215</v>
      </c>
      <c r="AC61" s="12" t="s">
        <v>1232</v>
      </c>
      <c r="AD61" s="12" t="s">
        <v>29</v>
      </c>
      <c r="AE61" s="12" t="s">
        <v>1239</v>
      </c>
      <c r="AF61" s="12" t="s">
        <v>34</v>
      </c>
      <c r="AG61" s="12" t="s">
        <v>1239</v>
      </c>
      <c r="AH61" s="12" t="s">
        <v>50</v>
      </c>
      <c r="AI61" s="12" t="s">
        <v>1239</v>
      </c>
      <c r="AJ61" s="12" t="s">
        <v>36</v>
      </c>
      <c r="AK61" s="12" t="s">
        <v>1256</v>
      </c>
      <c r="AL61" s="12" t="s">
        <v>29</v>
      </c>
      <c r="AM61" s="12" t="s">
        <v>1293</v>
      </c>
      <c r="AN61" s="12" t="s">
        <v>216</v>
      </c>
      <c r="AO61" s="12" t="s">
        <v>1256</v>
      </c>
    </row>
    <row r="62" spans="2:41" ht="25.5" x14ac:dyDescent="0.25">
      <c r="B62" s="1" t="s">
        <v>217</v>
      </c>
      <c r="C62" s="1" t="s">
        <v>381</v>
      </c>
      <c r="D62" s="12" t="s">
        <v>218</v>
      </c>
      <c r="E62" s="12" t="s">
        <v>1384</v>
      </c>
      <c r="F62" s="12" t="s">
        <v>178</v>
      </c>
      <c r="G62" s="12" t="s">
        <v>1095</v>
      </c>
      <c r="H62" s="12" t="s">
        <v>28</v>
      </c>
      <c r="I62" s="12" t="s">
        <v>1099</v>
      </c>
      <c r="J62" s="12">
        <v>1957</v>
      </c>
      <c r="K62" s="12">
        <v>1957</v>
      </c>
      <c r="L62" s="12" t="s">
        <v>29</v>
      </c>
      <c r="M62" s="12" t="s">
        <v>1239</v>
      </c>
      <c r="N62" s="12" t="s">
        <v>30</v>
      </c>
      <c r="O62" s="12" t="s">
        <v>1177</v>
      </c>
      <c r="P62" s="17">
        <v>16</v>
      </c>
      <c r="Q62" s="17">
        <v>16</v>
      </c>
      <c r="R62" s="17">
        <v>8.6</v>
      </c>
      <c r="S62" s="17">
        <v>8.6</v>
      </c>
      <c r="T62" s="17">
        <v>8.6</v>
      </c>
      <c r="U62" s="17">
        <v>0</v>
      </c>
      <c r="V62" s="18">
        <v>44075</v>
      </c>
      <c r="W62" s="18">
        <v>44104</v>
      </c>
      <c r="X62" s="12" t="s">
        <v>179</v>
      </c>
      <c r="Y62" s="12" t="s">
        <v>1240</v>
      </c>
      <c r="Z62" s="12" t="s">
        <v>219</v>
      </c>
      <c r="AA62" s="12" t="s">
        <v>66</v>
      </c>
      <c r="AB62" s="12" t="s">
        <v>181</v>
      </c>
      <c r="AC62" s="12" t="s">
        <v>181</v>
      </c>
      <c r="AD62" s="12" t="s">
        <v>44</v>
      </c>
      <c r="AE62" s="12" t="s">
        <v>1241</v>
      </c>
      <c r="AF62" s="12" t="s">
        <v>34</v>
      </c>
      <c r="AG62" s="12" t="s">
        <v>1239</v>
      </c>
      <c r="AH62" s="12" t="s">
        <v>220</v>
      </c>
      <c r="AI62" s="12" t="s">
        <v>1239</v>
      </c>
      <c r="AJ62" s="12" t="s">
        <v>36</v>
      </c>
      <c r="AK62" s="12" t="s">
        <v>1256</v>
      </c>
      <c r="AL62" s="12" t="s">
        <v>29</v>
      </c>
      <c r="AM62" s="12" t="s">
        <v>1280</v>
      </c>
      <c r="AN62" s="12" t="s">
        <v>221</v>
      </c>
      <c r="AO62" s="12" t="s">
        <v>1256</v>
      </c>
    </row>
    <row r="63" spans="2:41" ht="38.25" x14ac:dyDescent="0.25">
      <c r="B63" s="1" t="s">
        <v>222</v>
      </c>
      <c r="C63" s="1" t="s">
        <v>382</v>
      </c>
      <c r="D63" s="12" t="s">
        <v>223</v>
      </c>
      <c r="E63" s="12" t="s">
        <v>1385</v>
      </c>
      <c r="F63" s="12" t="s">
        <v>178</v>
      </c>
      <c r="G63" s="12" t="s">
        <v>1095</v>
      </c>
      <c r="H63" s="12" t="s">
        <v>39</v>
      </c>
      <c r="I63" s="12" t="s">
        <v>363</v>
      </c>
      <c r="J63" s="12">
        <v>2012</v>
      </c>
      <c r="K63" s="12">
        <v>2022</v>
      </c>
      <c r="L63" s="12" t="s">
        <v>29</v>
      </c>
      <c r="M63" s="12"/>
      <c r="N63" s="12" t="s">
        <v>30</v>
      </c>
      <c r="O63" s="12" t="s">
        <v>1177</v>
      </c>
      <c r="P63" s="17">
        <v>63</v>
      </c>
      <c r="Q63" s="17">
        <v>0</v>
      </c>
      <c r="R63" s="17">
        <v>95</v>
      </c>
      <c r="S63" s="17">
        <v>0</v>
      </c>
      <c r="T63" s="17">
        <v>218</v>
      </c>
      <c r="U63" s="17">
        <v>0</v>
      </c>
      <c r="V63" s="18">
        <v>44136</v>
      </c>
      <c r="W63" s="18">
        <v>44896</v>
      </c>
      <c r="X63" s="12" t="s">
        <v>179</v>
      </c>
      <c r="Y63" s="12"/>
      <c r="Z63" s="12" t="s">
        <v>224</v>
      </c>
      <c r="AA63" s="12" t="s">
        <v>66</v>
      </c>
      <c r="AB63" s="12" t="s">
        <v>206</v>
      </c>
      <c r="AC63" s="12"/>
      <c r="AD63" s="12" t="s">
        <v>44</v>
      </c>
      <c r="AE63" s="12"/>
      <c r="AF63" s="12" t="s">
        <v>34</v>
      </c>
      <c r="AG63" s="12" t="s">
        <v>1241</v>
      </c>
      <c r="AH63" s="12" t="s">
        <v>191</v>
      </c>
      <c r="AI63" s="12"/>
      <c r="AJ63" s="12" t="s">
        <v>36</v>
      </c>
      <c r="AK63" s="12"/>
      <c r="AL63" s="12" t="s">
        <v>29</v>
      </c>
      <c r="AM63" s="12"/>
      <c r="AN63" s="12" t="s">
        <v>66</v>
      </c>
      <c r="AO63" s="12"/>
    </row>
    <row r="64" spans="2:41" ht="25.5" x14ac:dyDescent="0.25">
      <c r="B64" s="1" t="s">
        <v>225</v>
      </c>
      <c r="C64" s="1" t="s">
        <v>225</v>
      </c>
      <c r="D64" s="12" t="s">
        <v>226</v>
      </c>
      <c r="E64" s="12" t="s">
        <v>1386</v>
      </c>
      <c r="F64" s="12" t="s">
        <v>178</v>
      </c>
      <c r="G64" s="12" t="s">
        <v>1095</v>
      </c>
      <c r="H64" s="12" t="s">
        <v>28</v>
      </c>
      <c r="I64" s="12" t="s">
        <v>1099</v>
      </c>
      <c r="J64" s="12">
        <v>1971</v>
      </c>
      <c r="K64" s="12">
        <v>1971</v>
      </c>
      <c r="L64" s="12" t="s">
        <v>29</v>
      </c>
      <c r="M64" s="12" t="s">
        <v>1239</v>
      </c>
      <c r="N64" s="12" t="s">
        <v>30</v>
      </c>
      <c r="O64" s="12" t="s">
        <v>1177</v>
      </c>
      <c r="P64" s="17">
        <v>10</v>
      </c>
      <c r="Q64" s="17">
        <v>10</v>
      </c>
      <c r="R64" s="17">
        <v>4.3</v>
      </c>
      <c r="S64" s="17">
        <v>4.3</v>
      </c>
      <c r="T64" s="17">
        <v>4.3</v>
      </c>
      <c r="U64" s="17">
        <v>0</v>
      </c>
      <c r="V64" s="18">
        <v>44075</v>
      </c>
      <c r="W64" s="18">
        <v>44104</v>
      </c>
      <c r="X64" s="12" t="s">
        <v>179</v>
      </c>
      <c r="Y64" s="12" t="s">
        <v>1240</v>
      </c>
      <c r="Z64" s="12" t="s">
        <v>227</v>
      </c>
      <c r="AA64" s="12" t="s">
        <v>66</v>
      </c>
      <c r="AB64" s="12" t="s">
        <v>181</v>
      </c>
      <c r="AC64" s="12" t="s">
        <v>181</v>
      </c>
      <c r="AD64" s="12" t="s">
        <v>44</v>
      </c>
      <c r="AE64" s="12" t="s">
        <v>1241</v>
      </c>
      <c r="AF64" s="12" t="s">
        <v>34</v>
      </c>
      <c r="AG64" s="12" t="s">
        <v>1239</v>
      </c>
      <c r="AH64" s="12" t="s">
        <v>50</v>
      </c>
      <c r="AI64" s="12" t="s">
        <v>1239</v>
      </c>
      <c r="AJ64" s="12" t="s">
        <v>36</v>
      </c>
      <c r="AK64" s="12" t="s">
        <v>1256</v>
      </c>
      <c r="AL64" s="12" t="s">
        <v>29</v>
      </c>
      <c r="AM64" s="12" t="s">
        <v>1293</v>
      </c>
      <c r="AN64" s="12" t="s">
        <v>228</v>
      </c>
      <c r="AO64" s="12" t="s">
        <v>1256</v>
      </c>
    </row>
    <row r="65" spans="2:41" ht="38.25" x14ac:dyDescent="0.25">
      <c r="B65" s="1" t="s">
        <v>229</v>
      </c>
      <c r="C65" s="1" t="s">
        <v>229</v>
      </c>
      <c r="D65" s="12" t="s">
        <v>230</v>
      </c>
      <c r="E65" s="12" t="s">
        <v>1387</v>
      </c>
      <c r="F65" s="12" t="s">
        <v>178</v>
      </c>
      <c r="G65" s="12" t="s">
        <v>1095</v>
      </c>
      <c r="H65" s="12" t="s">
        <v>39</v>
      </c>
      <c r="I65" s="12" t="s">
        <v>363</v>
      </c>
      <c r="J65" s="12">
        <v>2002</v>
      </c>
      <c r="K65" s="12">
        <v>0</v>
      </c>
      <c r="L65" s="12" t="s">
        <v>29</v>
      </c>
      <c r="M65" s="12"/>
      <c r="N65" s="12" t="s">
        <v>110</v>
      </c>
      <c r="O65" s="12" t="s">
        <v>1173</v>
      </c>
      <c r="P65" s="17">
        <v>42</v>
      </c>
      <c r="Q65" s="17">
        <v>251.9</v>
      </c>
      <c r="R65" s="17">
        <v>110</v>
      </c>
      <c r="S65" s="17">
        <v>0</v>
      </c>
      <c r="T65" s="17">
        <v>154</v>
      </c>
      <c r="U65" s="17">
        <v>0</v>
      </c>
      <c r="V65" s="18">
        <v>44136</v>
      </c>
      <c r="W65" s="18">
        <v>44165</v>
      </c>
      <c r="X65" s="12" t="s">
        <v>179</v>
      </c>
      <c r="Y65" s="12"/>
      <c r="Z65" s="12" t="s">
        <v>224</v>
      </c>
      <c r="AA65" s="12" t="s">
        <v>66</v>
      </c>
      <c r="AB65" s="12" t="s">
        <v>206</v>
      </c>
      <c r="AC65" s="12"/>
      <c r="AD65" s="12" t="s">
        <v>44</v>
      </c>
      <c r="AE65" s="12"/>
      <c r="AF65" s="12" t="s">
        <v>34</v>
      </c>
      <c r="AG65" s="12" t="s">
        <v>1241</v>
      </c>
      <c r="AH65" s="12" t="s">
        <v>191</v>
      </c>
      <c r="AI65" s="12"/>
      <c r="AJ65" s="12" t="s">
        <v>36</v>
      </c>
      <c r="AK65" s="12"/>
      <c r="AL65" s="12" t="s">
        <v>29</v>
      </c>
      <c r="AM65" s="12"/>
      <c r="AN65" s="12" t="s">
        <v>66</v>
      </c>
      <c r="AO65" s="12"/>
    </row>
    <row r="66" spans="2:41" ht="25.5" x14ac:dyDescent="0.25">
      <c r="B66" s="1" t="s">
        <v>231</v>
      </c>
      <c r="C66" s="1" t="s">
        <v>383</v>
      </c>
      <c r="D66" s="12" t="s">
        <v>232</v>
      </c>
      <c r="E66" s="12" t="s">
        <v>1388</v>
      </c>
      <c r="F66" s="12" t="s">
        <v>178</v>
      </c>
      <c r="G66" s="12" t="s">
        <v>1095</v>
      </c>
      <c r="H66" s="12" t="s">
        <v>28</v>
      </c>
      <c r="I66" s="12" t="s">
        <v>1099</v>
      </c>
      <c r="J66" s="12">
        <v>1968</v>
      </c>
      <c r="K66" s="12">
        <v>1968</v>
      </c>
      <c r="L66" s="12" t="s">
        <v>29</v>
      </c>
      <c r="M66" s="12" t="s">
        <v>1239</v>
      </c>
      <c r="N66" s="12" t="s">
        <v>233</v>
      </c>
      <c r="O66" s="12" t="s">
        <v>1173</v>
      </c>
      <c r="P66" s="17">
        <v>12</v>
      </c>
      <c r="Q66" s="17">
        <v>12</v>
      </c>
      <c r="R66" s="17">
        <v>5.0999999999999996</v>
      </c>
      <c r="S66" s="17">
        <v>5.0999999999999996</v>
      </c>
      <c r="T66" s="17">
        <v>5.0999999999999996</v>
      </c>
      <c r="U66" s="17">
        <v>0</v>
      </c>
      <c r="V66" s="18">
        <v>44075</v>
      </c>
      <c r="W66" s="18">
        <v>44104</v>
      </c>
      <c r="X66" s="12" t="s">
        <v>179</v>
      </c>
      <c r="Y66" s="12" t="s">
        <v>1240</v>
      </c>
      <c r="Z66" s="12" t="s">
        <v>234</v>
      </c>
      <c r="AA66" s="12" t="s">
        <v>66</v>
      </c>
      <c r="AB66" s="12" t="s">
        <v>181</v>
      </c>
      <c r="AC66" s="12" t="s">
        <v>181</v>
      </c>
      <c r="AD66" s="12" t="s">
        <v>44</v>
      </c>
      <c r="AE66" s="12" t="s">
        <v>1241</v>
      </c>
      <c r="AF66" s="12" t="s">
        <v>34</v>
      </c>
      <c r="AG66" s="12" t="s">
        <v>1239</v>
      </c>
      <c r="AH66" s="12" t="s">
        <v>50</v>
      </c>
      <c r="AI66" s="12" t="s">
        <v>1239</v>
      </c>
      <c r="AJ66" s="12" t="s">
        <v>36</v>
      </c>
      <c r="AK66" s="12" t="s">
        <v>1256</v>
      </c>
      <c r="AL66" s="12" t="s">
        <v>29</v>
      </c>
      <c r="AM66" s="12" t="s">
        <v>1293</v>
      </c>
      <c r="AN66" s="12" t="s">
        <v>66</v>
      </c>
      <c r="AO66" s="12" t="s">
        <v>1256</v>
      </c>
    </row>
    <row r="67" spans="2:41" ht="25.5" x14ac:dyDescent="0.25">
      <c r="B67" s="1" t="s">
        <v>235</v>
      </c>
      <c r="C67" s="1" t="s">
        <v>384</v>
      </c>
      <c r="D67" s="12" t="s">
        <v>236</v>
      </c>
      <c r="E67" s="12" t="s">
        <v>1389</v>
      </c>
      <c r="F67" s="12" t="s">
        <v>178</v>
      </c>
      <c r="G67" s="12" t="s">
        <v>1095</v>
      </c>
      <c r="H67" s="12" t="s">
        <v>39</v>
      </c>
      <c r="I67" s="12" t="s">
        <v>363</v>
      </c>
      <c r="J67" s="12">
        <v>1971</v>
      </c>
      <c r="K67" s="12">
        <v>1971</v>
      </c>
      <c r="L67" s="12" t="s">
        <v>29</v>
      </c>
      <c r="M67" s="12" t="s">
        <v>1239</v>
      </c>
      <c r="N67" s="12" t="s">
        <v>30</v>
      </c>
      <c r="O67" s="12" t="s">
        <v>1177</v>
      </c>
      <c r="P67" s="17">
        <v>26</v>
      </c>
      <c r="Q67" s="17">
        <v>26</v>
      </c>
      <c r="R67" s="17">
        <v>42</v>
      </c>
      <c r="S67" s="17">
        <v>42</v>
      </c>
      <c r="T67" s="17">
        <v>47</v>
      </c>
      <c r="U67" s="17">
        <v>0</v>
      </c>
      <c r="V67" s="18">
        <v>44013</v>
      </c>
      <c r="W67" s="18">
        <v>44043</v>
      </c>
      <c r="X67" s="12" t="s">
        <v>179</v>
      </c>
      <c r="Y67" s="12" t="s">
        <v>1239</v>
      </c>
      <c r="Z67" s="12" t="s">
        <v>219</v>
      </c>
      <c r="AA67" s="12" t="s">
        <v>66</v>
      </c>
      <c r="AB67" s="12" t="s">
        <v>181</v>
      </c>
      <c r="AC67" s="12" t="s">
        <v>181</v>
      </c>
      <c r="AD67" s="12" t="s">
        <v>44</v>
      </c>
      <c r="AE67" s="12" t="s">
        <v>1241</v>
      </c>
      <c r="AF67" s="12" t="s">
        <v>34</v>
      </c>
      <c r="AG67" s="12" t="s">
        <v>1239</v>
      </c>
      <c r="AH67" s="12" t="s">
        <v>201</v>
      </c>
      <c r="AI67" s="12" t="s">
        <v>1239</v>
      </c>
      <c r="AJ67" s="12" t="s">
        <v>36</v>
      </c>
      <c r="AK67" s="12" t="s">
        <v>1256</v>
      </c>
      <c r="AL67" s="12" t="s">
        <v>29</v>
      </c>
      <c r="AM67" s="12" t="s">
        <v>1289</v>
      </c>
      <c r="AN67" s="12" t="s">
        <v>237</v>
      </c>
      <c r="AO67" s="12" t="s">
        <v>1256</v>
      </c>
    </row>
    <row r="68" spans="2:41" ht="25.5" x14ac:dyDescent="0.25">
      <c r="B68" s="1" t="s">
        <v>238</v>
      </c>
      <c r="C68" s="1" t="s">
        <v>384</v>
      </c>
      <c r="D68" s="12" t="s">
        <v>236</v>
      </c>
      <c r="E68" s="12" t="s">
        <v>1389</v>
      </c>
      <c r="F68" s="12" t="s">
        <v>178</v>
      </c>
      <c r="G68" s="12" t="s">
        <v>1095</v>
      </c>
      <c r="H68" s="12" t="s">
        <v>39</v>
      </c>
      <c r="I68" s="12" t="s">
        <v>363</v>
      </c>
      <c r="J68" s="12">
        <v>1971</v>
      </c>
      <c r="K68" s="12">
        <v>1971</v>
      </c>
      <c r="L68" s="12" t="s">
        <v>29</v>
      </c>
      <c r="M68" s="12" t="s">
        <v>1239</v>
      </c>
      <c r="N68" s="12" t="s">
        <v>30</v>
      </c>
      <c r="O68" s="12" t="s">
        <v>1177</v>
      </c>
      <c r="P68" s="17">
        <v>26</v>
      </c>
      <c r="Q68" s="17">
        <v>26</v>
      </c>
      <c r="R68" s="17">
        <v>42</v>
      </c>
      <c r="S68" s="17">
        <v>42</v>
      </c>
      <c r="T68" s="17">
        <v>47</v>
      </c>
      <c r="U68" s="17">
        <v>0</v>
      </c>
      <c r="V68" s="18">
        <v>44013</v>
      </c>
      <c r="W68" s="18">
        <v>44043</v>
      </c>
      <c r="X68" s="12" t="s">
        <v>179</v>
      </c>
      <c r="Y68" s="12" t="s">
        <v>1239</v>
      </c>
      <c r="Z68" s="12" t="s">
        <v>227</v>
      </c>
      <c r="AA68" s="12" t="s">
        <v>66</v>
      </c>
      <c r="AB68" s="12" t="s">
        <v>181</v>
      </c>
      <c r="AC68" s="12" t="s">
        <v>181</v>
      </c>
      <c r="AD68" s="12" t="s">
        <v>44</v>
      </c>
      <c r="AE68" s="12" t="s">
        <v>1241</v>
      </c>
      <c r="AF68" s="12" t="s">
        <v>34</v>
      </c>
      <c r="AG68" s="12" t="s">
        <v>1239</v>
      </c>
      <c r="AH68" s="12" t="s">
        <v>201</v>
      </c>
      <c r="AI68" s="12" t="s">
        <v>1239</v>
      </c>
      <c r="AJ68" s="12" t="s">
        <v>36</v>
      </c>
      <c r="AK68" s="12" t="s">
        <v>1256</v>
      </c>
      <c r="AL68" s="12" t="s">
        <v>29</v>
      </c>
      <c r="AM68" s="12" t="s">
        <v>1289</v>
      </c>
      <c r="AN68" s="12" t="s">
        <v>239</v>
      </c>
      <c r="AO68" s="12" t="s">
        <v>1256</v>
      </c>
    </row>
    <row r="69" spans="2:41" x14ac:dyDescent="0.25">
      <c r="B69" s="1" t="s">
        <v>240</v>
      </c>
      <c r="C69" s="1" t="s">
        <v>240</v>
      </c>
      <c r="D69" s="12" t="s">
        <v>241</v>
      </c>
      <c r="E69" s="12" t="s">
        <v>1390</v>
      </c>
      <c r="F69" s="12" t="s">
        <v>178</v>
      </c>
      <c r="G69" s="12" t="s">
        <v>1095</v>
      </c>
      <c r="H69" s="12" t="s">
        <v>39</v>
      </c>
      <c r="I69" s="12" t="s">
        <v>363</v>
      </c>
      <c r="J69" s="12">
        <v>2005</v>
      </c>
      <c r="K69" s="12">
        <v>2005</v>
      </c>
      <c r="L69" s="12" t="s">
        <v>29</v>
      </c>
      <c r="M69" s="12" t="s">
        <v>1239</v>
      </c>
      <c r="N69" s="12" t="s">
        <v>58</v>
      </c>
      <c r="O69" s="12" t="s">
        <v>1173</v>
      </c>
      <c r="P69" s="17">
        <v>11</v>
      </c>
      <c r="Q69" s="17">
        <v>11</v>
      </c>
      <c r="R69" s="17">
        <v>20.100000000000001</v>
      </c>
      <c r="S69" s="17">
        <v>20.100000000000001</v>
      </c>
      <c r="T69" s="17">
        <v>28</v>
      </c>
      <c r="U69" s="17">
        <v>0</v>
      </c>
      <c r="V69" s="18">
        <v>44044</v>
      </c>
      <c r="W69" s="18">
        <v>44074</v>
      </c>
      <c r="X69" s="12" t="s">
        <v>179</v>
      </c>
      <c r="Y69" s="12" t="s">
        <v>1240</v>
      </c>
      <c r="Z69" s="12" t="s">
        <v>242</v>
      </c>
      <c r="AA69" s="12" t="s">
        <v>66</v>
      </c>
      <c r="AB69" s="12" t="s">
        <v>181</v>
      </c>
      <c r="AC69" s="12" t="s">
        <v>181</v>
      </c>
      <c r="AD69" s="12" t="s">
        <v>44</v>
      </c>
      <c r="AE69" s="12" t="s">
        <v>1241</v>
      </c>
      <c r="AF69" s="12" t="s">
        <v>34</v>
      </c>
      <c r="AG69" s="12" t="s">
        <v>1239</v>
      </c>
      <c r="AH69" s="12" t="s">
        <v>44</v>
      </c>
      <c r="AI69" s="12" t="s">
        <v>1239</v>
      </c>
      <c r="AJ69" s="12" t="s">
        <v>36</v>
      </c>
      <c r="AK69" s="12" t="s">
        <v>1256</v>
      </c>
      <c r="AL69" s="12" t="s">
        <v>29</v>
      </c>
      <c r="AM69" s="12" t="s">
        <v>1241</v>
      </c>
      <c r="AN69" s="12" t="s">
        <v>243</v>
      </c>
      <c r="AO69" s="12" t="s">
        <v>1256</v>
      </c>
    </row>
    <row r="70" spans="2:41" x14ac:dyDescent="0.25">
      <c r="B70" s="1" t="s">
        <v>244</v>
      </c>
      <c r="C70" s="1" t="s">
        <v>385</v>
      </c>
      <c r="D70" s="12" t="s">
        <v>245</v>
      </c>
      <c r="E70" s="12" t="s">
        <v>1391</v>
      </c>
      <c r="F70" s="12" t="s">
        <v>178</v>
      </c>
      <c r="G70" s="12" t="s">
        <v>1095</v>
      </c>
      <c r="H70" s="12" t="s">
        <v>64</v>
      </c>
      <c r="I70" s="12" t="s">
        <v>1098</v>
      </c>
      <c r="J70" s="12">
        <v>2011</v>
      </c>
      <c r="K70" s="12">
        <v>2011</v>
      </c>
      <c r="L70" s="12" t="s">
        <v>246</v>
      </c>
      <c r="M70" s="12" t="s">
        <v>1241</v>
      </c>
      <c r="N70" s="12" t="s">
        <v>30</v>
      </c>
      <c r="O70" s="12" t="s">
        <v>1177</v>
      </c>
      <c r="P70" s="17">
        <v>29</v>
      </c>
      <c r="Q70" s="17">
        <v>29</v>
      </c>
      <c r="R70" s="17">
        <v>21.8</v>
      </c>
      <c r="S70" s="17">
        <v>21.8</v>
      </c>
      <c r="T70" s="17">
        <v>23</v>
      </c>
      <c r="U70" s="17">
        <v>0</v>
      </c>
      <c r="V70" s="18">
        <v>44136</v>
      </c>
      <c r="W70" s="18"/>
      <c r="X70" s="12" t="s">
        <v>29</v>
      </c>
      <c r="Y70" s="12" t="s">
        <v>1239</v>
      </c>
      <c r="Z70" s="12" t="s">
        <v>234</v>
      </c>
      <c r="AA70" s="12" t="s">
        <v>66</v>
      </c>
      <c r="AB70" s="12" t="s">
        <v>247</v>
      </c>
      <c r="AC70" s="12" t="s">
        <v>1233</v>
      </c>
      <c r="AD70" s="12" t="s">
        <v>44</v>
      </c>
      <c r="AE70" s="12" t="s">
        <v>1241</v>
      </c>
      <c r="AF70" s="12" t="s">
        <v>82</v>
      </c>
      <c r="AG70" s="12" t="s">
        <v>1239</v>
      </c>
      <c r="AH70" s="12" t="s">
        <v>201</v>
      </c>
      <c r="AI70" s="12" t="s">
        <v>1241</v>
      </c>
      <c r="AJ70" s="12" t="s">
        <v>248</v>
      </c>
      <c r="AK70" s="12" t="s">
        <v>1256</v>
      </c>
      <c r="AL70" s="12" t="s">
        <v>29</v>
      </c>
      <c r="AM70" s="12" t="s">
        <v>1289</v>
      </c>
      <c r="AN70" s="12" t="s">
        <v>249</v>
      </c>
      <c r="AO70" s="12" t="s">
        <v>1262</v>
      </c>
    </row>
    <row r="71" spans="2:41" ht="38.25" x14ac:dyDescent="0.25">
      <c r="B71" s="1" t="s">
        <v>250</v>
      </c>
      <c r="C71" s="1" t="s">
        <v>387</v>
      </c>
      <c r="D71" s="12" t="s">
        <v>251</v>
      </c>
      <c r="E71" s="12" t="s">
        <v>1392</v>
      </c>
      <c r="F71" s="12" t="s">
        <v>252</v>
      </c>
      <c r="G71" s="12" t="s">
        <v>1096</v>
      </c>
      <c r="H71" s="12" t="s">
        <v>64</v>
      </c>
      <c r="I71" s="12" t="s">
        <v>1104</v>
      </c>
      <c r="J71" s="12">
        <v>1977</v>
      </c>
      <c r="K71" s="12">
        <v>1977</v>
      </c>
      <c r="L71" s="12" t="s">
        <v>44</v>
      </c>
      <c r="M71" s="12" t="s">
        <v>1322</v>
      </c>
      <c r="N71" s="12" t="s">
        <v>43</v>
      </c>
      <c r="O71" s="12" t="s">
        <v>66</v>
      </c>
      <c r="P71" s="17">
        <v>165</v>
      </c>
      <c r="Q71" s="17">
        <v>165</v>
      </c>
      <c r="R71" s="17">
        <v>129.6</v>
      </c>
      <c r="S71" s="17">
        <v>129.6</v>
      </c>
      <c r="T71" s="17">
        <v>129.6</v>
      </c>
      <c r="U71" s="17" t="s">
        <v>1157</v>
      </c>
      <c r="V71" s="18">
        <v>44075</v>
      </c>
      <c r="W71" s="18"/>
      <c r="X71" s="12" t="s">
        <v>253</v>
      </c>
      <c r="Y71" s="12" t="s">
        <v>1242</v>
      </c>
      <c r="Z71" s="12" t="s">
        <v>224</v>
      </c>
      <c r="AA71" s="12" t="s">
        <v>1157</v>
      </c>
      <c r="AB71" s="12" t="s">
        <v>254</v>
      </c>
      <c r="AC71" s="12" t="s">
        <v>33</v>
      </c>
      <c r="AD71" s="12" t="s">
        <v>44</v>
      </c>
      <c r="AE71" s="12" t="s">
        <v>1241</v>
      </c>
      <c r="AF71" s="12" t="s">
        <v>255</v>
      </c>
      <c r="AG71" s="12" t="s">
        <v>1239</v>
      </c>
      <c r="AH71" s="12" t="s">
        <v>256</v>
      </c>
      <c r="AI71" s="12" t="s">
        <v>1322</v>
      </c>
      <c r="AJ71" s="12" t="s">
        <v>82</v>
      </c>
      <c r="AK71" s="12" t="s">
        <v>1323</v>
      </c>
      <c r="AL71" s="12" t="s">
        <v>253</v>
      </c>
      <c r="AM71" s="12" t="s">
        <v>1326</v>
      </c>
      <c r="AN71" s="12" t="s">
        <v>257</v>
      </c>
      <c r="AO71" s="12" t="s">
        <v>1308</v>
      </c>
    </row>
    <row r="72" spans="2:41" ht="25.5" x14ac:dyDescent="0.25">
      <c r="B72" s="1" t="s">
        <v>258</v>
      </c>
      <c r="C72" s="1" t="s">
        <v>386</v>
      </c>
      <c r="D72" s="12" t="s">
        <v>259</v>
      </c>
      <c r="E72" s="12" t="s">
        <v>1392</v>
      </c>
      <c r="F72" s="12" t="s">
        <v>252</v>
      </c>
      <c r="G72" s="12" t="s">
        <v>1096</v>
      </c>
      <c r="H72" s="12" t="s">
        <v>64</v>
      </c>
      <c r="I72" s="12" t="s">
        <v>1104</v>
      </c>
      <c r="J72" s="12">
        <v>2001</v>
      </c>
      <c r="K72" s="12">
        <v>2001</v>
      </c>
      <c r="L72" s="12" t="s">
        <v>44</v>
      </c>
      <c r="M72" s="12" t="s">
        <v>1322</v>
      </c>
      <c r="N72" s="12" t="s">
        <v>43</v>
      </c>
      <c r="O72" s="12" t="s">
        <v>66</v>
      </c>
      <c r="P72" s="17">
        <v>60.5</v>
      </c>
      <c r="Q72" s="17">
        <v>60.5</v>
      </c>
      <c r="R72" s="17">
        <v>16.600000000000001</v>
      </c>
      <c r="S72" s="17">
        <v>16.600000000000001</v>
      </c>
      <c r="T72" s="17">
        <v>16.600000000000001</v>
      </c>
      <c r="U72" s="17" t="s">
        <v>1157</v>
      </c>
      <c r="V72" s="18">
        <v>44075</v>
      </c>
      <c r="W72" s="18"/>
      <c r="X72" s="12" t="s">
        <v>253</v>
      </c>
      <c r="Y72" s="12" t="s">
        <v>1242</v>
      </c>
      <c r="Z72" s="12" t="s">
        <v>224</v>
      </c>
      <c r="AA72" s="12" t="s">
        <v>1157</v>
      </c>
      <c r="AB72" s="12" t="s">
        <v>254</v>
      </c>
      <c r="AC72" s="12" t="s">
        <v>33</v>
      </c>
      <c r="AD72" s="12" t="s">
        <v>44</v>
      </c>
      <c r="AE72" s="12" t="s">
        <v>1241</v>
      </c>
      <c r="AF72" s="12" t="s">
        <v>255</v>
      </c>
      <c r="AG72" s="12" t="s">
        <v>1239</v>
      </c>
      <c r="AH72" s="12" t="s">
        <v>260</v>
      </c>
      <c r="AI72" s="12" t="s">
        <v>1322</v>
      </c>
      <c r="AJ72" s="12" t="s">
        <v>82</v>
      </c>
      <c r="AK72" s="12" t="s">
        <v>1323</v>
      </c>
      <c r="AL72" s="12" t="s">
        <v>253</v>
      </c>
      <c r="AM72" s="12" t="s">
        <v>1324</v>
      </c>
      <c r="AN72" s="12" t="s">
        <v>257</v>
      </c>
      <c r="AO72" s="12" t="s">
        <v>1308</v>
      </c>
    </row>
    <row r="73" spans="2:41" x14ac:dyDescent="0.25">
      <c r="B73" s="1" t="s">
        <v>261</v>
      </c>
      <c r="C73" s="1" t="s">
        <v>261</v>
      </c>
      <c r="D73" s="12" t="s">
        <v>262</v>
      </c>
      <c r="E73" s="12" t="s">
        <v>1393</v>
      </c>
      <c r="F73" s="12" t="s">
        <v>252</v>
      </c>
      <c r="G73" s="12" t="s">
        <v>1094</v>
      </c>
      <c r="H73" s="12" t="s">
        <v>64</v>
      </c>
      <c r="I73" s="12" t="s">
        <v>1098</v>
      </c>
      <c r="J73" s="12">
        <v>1989</v>
      </c>
      <c r="K73" s="12">
        <v>1989</v>
      </c>
      <c r="L73" s="12" t="s">
        <v>263</v>
      </c>
      <c r="M73" s="12" t="s">
        <v>1241</v>
      </c>
      <c r="N73" s="12" t="s">
        <v>264</v>
      </c>
      <c r="O73" s="12" t="s">
        <v>1173</v>
      </c>
      <c r="P73" s="17" t="s">
        <v>265</v>
      </c>
      <c r="Q73" s="17" t="s">
        <v>1182</v>
      </c>
      <c r="R73" s="17">
        <v>2.36</v>
      </c>
      <c r="S73" s="17">
        <v>2.36</v>
      </c>
      <c r="T73" s="17">
        <v>2.36</v>
      </c>
      <c r="U73" s="17">
        <v>0</v>
      </c>
      <c r="V73" s="18">
        <v>43920</v>
      </c>
      <c r="W73" s="18"/>
      <c r="X73" s="12" t="s">
        <v>29</v>
      </c>
      <c r="Y73" s="12" t="s">
        <v>1239</v>
      </c>
      <c r="Z73" s="12" t="s">
        <v>266</v>
      </c>
      <c r="AA73" s="12" t="s">
        <v>66</v>
      </c>
      <c r="AB73" s="12" t="s">
        <v>206</v>
      </c>
      <c r="AC73" s="12" t="s">
        <v>33</v>
      </c>
      <c r="AD73" s="12" t="s">
        <v>44</v>
      </c>
      <c r="AE73" s="12" t="s">
        <v>1241</v>
      </c>
      <c r="AF73" s="12" t="s">
        <v>34</v>
      </c>
      <c r="AG73" s="12" t="s">
        <v>1239</v>
      </c>
      <c r="AH73" s="12" t="s">
        <v>267</v>
      </c>
      <c r="AI73" s="12" t="s">
        <v>1241</v>
      </c>
      <c r="AJ73" s="12" t="s">
        <v>263</v>
      </c>
      <c r="AK73" s="12" t="s">
        <v>1256</v>
      </c>
      <c r="AL73" s="12" t="s">
        <v>29</v>
      </c>
      <c r="AM73" s="12" t="s">
        <v>1257</v>
      </c>
      <c r="AN73" s="12" t="s">
        <v>1396</v>
      </c>
      <c r="AO73" s="12" t="s">
        <v>1258</v>
      </c>
    </row>
    <row r="74" spans="2:41" x14ac:dyDescent="0.25">
      <c r="B74" s="1" t="s">
        <v>269</v>
      </c>
      <c r="C74" s="1" t="s">
        <v>269</v>
      </c>
      <c r="D74" s="12" t="s">
        <v>270</v>
      </c>
      <c r="E74" s="12" t="s">
        <v>1393</v>
      </c>
      <c r="F74" s="12" t="s">
        <v>252</v>
      </c>
      <c r="G74" s="12" t="s">
        <v>1094</v>
      </c>
      <c r="H74" s="12" t="s">
        <v>39</v>
      </c>
      <c r="I74" s="12" t="s">
        <v>1098</v>
      </c>
      <c r="J74" s="12">
        <v>2005</v>
      </c>
      <c r="K74" s="12">
        <v>2005</v>
      </c>
      <c r="L74" s="12" t="s">
        <v>263</v>
      </c>
      <c r="M74" s="12" t="s">
        <v>1241</v>
      </c>
      <c r="N74" s="12" t="s">
        <v>271</v>
      </c>
      <c r="O74" s="12" t="s">
        <v>1174</v>
      </c>
      <c r="P74" s="17" t="s">
        <v>272</v>
      </c>
      <c r="Q74" s="17" t="s">
        <v>1183</v>
      </c>
      <c r="R74" s="17">
        <v>0.36</v>
      </c>
      <c r="S74" s="17">
        <v>0.36</v>
      </c>
      <c r="T74" s="17">
        <v>0.36</v>
      </c>
      <c r="U74" s="17">
        <v>0</v>
      </c>
      <c r="V74" s="18">
        <v>43920</v>
      </c>
      <c r="W74" s="18"/>
      <c r="X74" s="12" t="s">
        <v>29</v>
      </c>
      <c r="Y74" s="12" t="s">
        <v>1239</v>
      </c>
      <c r="Z74" s="12" t="s">
        <v>266</v>
      </c>
      <c r="AA74" s="12" t="s">
        <v>66</v>
      </c>
      <c r="AB74" s="12" t="s">
        <v>206</v>
      </c>
      <c r="AC74" s="12" t="s">
        <v>33</v>
      </c>
      <c r="AD74" s="12" t="s">
        <v>44</v>
      </c>
      <c r="AE74" s="12" t="s">
        <v>1241</v>
      </c>
      <c r="AF74" s="12" t="s">
        <v>34</v>
      </c>
      <c r="AG74" s="12" t="s">
        <v>1239</v>
      </c>
      <c r="AH74" s="12" t="s">
        <v>267</v>
      </c>
      <c r="AI74" s="12" t="s">
        <v>1241</v>
      </c>
      <c r="AJ74" s="12" t="s">
        <v>263</v>
      </c>
      <c r="AK74" s="12" t="s">
        <v>1256</v>
      </c>
      <c r="AL74" s="12" t="s">
        <v>29</v>
      </c>
      <c r="AM74" s="12" t="s">
        <v>1257</v>
      </c>
      <c r="AN74" s="12" t="s">
        <v>1397</v>
      </c>
      <c r="AO74" s="12" t="s">
        <v>1258</v>
      </c>
    </row>
    <row r="75" spans="2:41" x14ac:dyDescent="0.25">
      <c r="B75" s="1" t="s">
        <v>274</v>
      </c>
      <c r="C75" s="1" t="s">
        <v>274</v>
      </c>
      <c r="D75" s="12" t="s">
        <v>275</v>
      </c>
      <c r="E75" s="12" t="s">
        <v>1393</v>
      </c>
      <c r="F75" s="12" t="s">
        <v>252</v>
      </c>
      <c r="G75" s="12" t="s">
        <v>1094</v>
      </c>
      <c r="H75" s="12" t="s">
        <v>39</v>
      </c>
      <c r="I75" s="12" t="s">
        <v>1098</v>
      </c>
      <c r="J75" s="12">
        <v>2005</v>
      </c>
      <c r="K75" s="12">
        <v>2005</v>
      </c>
      <c r="L75" s="12" t="s">
        <v>276</v>
      </c>
      <c r="M75" s="12" t="s">
        <v>1239</v>
      </c>
      <c r="N75" s="12" t="s">
        <v>264</v>
      </c>
      <c r="O75" s="12" t="s">
        <v>1173</v>
      </c>
      <c r="P75" s="17" t="s">
        <v>277</v>
      </c>
      <c r="Q75" s="17" t="s">
        <v>1184</v>
      </c>
      <c r="R75" s="17">
        <v>13.65</v>
      </c>
      <c r="S75" s="17">
        <v>14.00586109425222</v>
      </c>
      <c r="T75" s="17">
        <v>14.64</v>
      </c>
      <c r="U75" s="17">
        <v>0</v>
      </c>
      <c r="V75" s="18">
        <v>43920</v>
      </c>
      <c r="W75" s="18"/>
      <c r="X75" s="12" t="s">
        <v>29</v>
      </c>
      <c r="Y75" s="12" t="s">
        <v>1239</v>
      </c>
      <c r="Z75" s="12" t="s">
        <v>266</v>
      </c>
      <c r="AA75" s="12" t="s">
        <v>66</v>
      </c>
      <c r="AB75" s="12" t="s">
        <v>206</v>
      </c>
      <c r="AC75" s="12" t="s">
        <v>33</v>
      </c>
      <c r="AD75" s="12" t="s">
        <v>44</v>
      </c>
      <c r="AE75" s="12" t="s">
        <v>1241</v>
      </c>
      <c r="AF75" s="12" t="s">
        <v>34</v>
      </c>
      <c r="AG75" s="12" t="s">
        <v>1239</v>
      </c>
      <c r="AH75" s="12" t="s">
        <v>267</v>
      </c>
      <c r="AI75" s="12" t="s">
        <v>1239</v>
      </c>
      <c r="AJ75" s="12" t="s">
        <v>44</v>
      </c>
      <c r="AK75" s="12" t="s">
        <v>1256</v>
      </c>
      <c r="AL75" s="12" t="s">
        <v>29</v>
      </c>
      <c r="AM75" s="12" t="s">
        <v>1257</v>
      </c>
      <c r="AN75" s="12" t="s">
        <v>278</v>
      </c>
      <c r="AO75" s="12" t="s">
        <v>1262</v>
      </c>
    </row>
    <row r="76" spans="2:41" x14ac:dyDescent="0.25">
      <c r="B76" s="1" t="s">
        <v>279</v>
      </c>
      <c r="C76" s="1" t="s">
        <v>279</v>
      </c>
      <c r="D76" s="12" t="s">
        <v>280</v>
      </c>
      <c r="E76" s="12" t="s">
        <v>1393</v>
      </c>
      <c r="F76" s="12" t="s">
        <v>252</v>
      </c>
      <c r="G76" s="12" t="s">
        <v>1094</v>
      </c>
      <c r="H76" s="12" t="s">
        <v>39</v>
      </c>
      <c r="I76" s="12" t="s">
        <v>1098</v>
      </c>
      <c r="J76" s="12">
        <v>2006</v>
      </c>
      <c r="K76" s="12">
        <v>2006</v>
      </c>
      <c r="L76" s="12" t="s">
        <v>276</v>
      </c>
      <c r="M76" s="12" t="s">
        <v>1239</v>
      </c>
      <c r="N76" s="12" t="s">
        <v>264</v>
      </c>
      <c r="O76" s="12" t="s">
        <v>1173</v>
      </c>
      <c r="P76" s="17" t="s">
        <v>281</v>
      </c>
      <c r="Q76" s="17" t="s">
        <v>1185</v>
      </c>
      <c r="R76" s="17">
        <v>9.27</v>
      </c>
      <c r="S76" s="17">
        <v>10.1352245720743</v>
      </c>
      <c r="T76" s="17">
        <v>11.38</v>
      </c>
      <c r="U76" s="17">
        <v>0</v>
      </c>
      <c r="V76" s="18">
        <v>43920</v>
      </c>
      <c r="W76" s="18"/>
      <c r="X76" s="12" t="s">
        <v>29</v>
      </c>
      <c r="Y76" s="12" t="s">
        <v>1239</v>
      </c>
      <c r="Z76" s="12" t="s">
        <v>266</v>
      </c>
      <c r="AA76" s="12" t="s">
        <v>66</v>
      </c>
      <c r="AB76" s="12" t="s">
        <v>206</v>
      </c>
      <c r="AC76" s="12" t="s">
        <v>33</v>
      </c>
      <c r="AD76" s="12" t="s">
        <v>44</v>
      </c>
      <c r="AE76" s="12" t="s">
        <v>1241</v>
      </c>
      <c r="AF76" s="12" t="s">
        <v>34</v>
      </c>
      <c r="AG76" s="12" t="s">
        <v>1239</v>
      </c>
      <c r="AH76" s="12" t="s">
        <v>267</v>
      </c>
      <c r="AI76" s="12" t="s">
        <v>1239</v>
      </c>
      <c r="AJ76" s="12" t="s">
        <v>44</v>
      </c>
      <c r="AK76" s="12" t="s">
        <v>1256</v>
      </c>
      <c r="AL76" s="12" t="s">
        <v>29</v>
      </c>
      <c r="AM76" s="12" t="s">
        <v>1257</v>
      </c>
      <c r="AN76" s="12" t="s">
        <v>282</v>
      </c>
      <c r="AO76" s="12" t="s">
        <v>1262</v>
      </c>
    </row>
    <row r="77" spans="2:41" x14ac:dyDescent="0.25">
      <c r="B77" s="1" t="s">
        <v>283</v>
      </c>
      <c r="C77" s="1" t="s">
        <v>283</v>
      </c>
      <c r="D77" s="12" t="s">
        <v>284</v>
      </c>
      <c r="E77" s="12" t="s">
        <v>1393</v>
      </c>
      <c r="F77" s="12" t="s">
        <v>252</v>
      </c>
      <c r="G77" s="12" t="s">
        <v>1094</v>
      </c>
      <c r="H77" s="12" t="s">
        <v>39</v>
      </c>
      <c r="I77" s="12" t="s">
        <v>1098</v>
      </c>
      <c r="J77" s="12">
        <v>2009</v>
      </c>
      <c r="K77" s="12">
        <v>2009</v>
      </c>
      <c r="L77" s="12" t="s">
        <v>276</v>
      </c>
      <c r="M77" s="12" t="s">
        <v>1239</v>
      </c>
      <c r="N77" s="12" t="s">
        <v>264</v>
      </c>
      <c r="O77" s="12" t="s">
        <v>1173</v>
      </c>
      <c r="P77" s="17" t="s">
        <v>285</v>
      </c>
      <c r="Q77" s="17" t="s">
        <v>1186</v>
      </c>
      <c r="R77" s="17">
        <v>7.6356219999999997</v>
      </c>
      <c r="S77" s="17">
        <v>7.6356219999999997</v>
      </c>
      <c r="T77" s="17">
        <v>8.89</v>
      </c>
      <c r="U77" s="17">
        <v>0</v>
      </c>
      <c r="V77" s="18">
        <v>43920</v>
      </c>
      <c r="W77" s="18"/>
      <c r="X77" s="12" t="s">
        <v>29</v>
      </c>
      <c r="Y77" s="12" t="s">
        <v>1239</v>
      </c>
      <c r="Z77" s="12" t="s">
        <v>266</v>
      </c>
      <c r="AA77" s="12" t="s">
        <v>66</v>
      </c>
      <c r="AB77" s="12" t="s">
        <v>206</v>
      </c>
      <c r="AC77" s="12" t="s">
        <v>33</v>
      </c>
      <c r="AD77" s="12" t="s">
        <v>44</v>
      </c>
      <c r="AE77" s="12" t="s">
        <v>1241</v>
      </c>
      <c r="AF77" s="12" t="s">
        <v>34</v>
      </c>
      <c r="AG77" s="12" t="s">
        <v>1239</v>
      </c>
      <c r="AH77" s="12" t="s">
        <v>267</v>
      </c>
      <c r="AI77" s="12" t="s">
        <v>1239</v>
      </c>
      <c r="AJ77" s="12" t="s">
        <v>44</v>
      </c>
      <c r="AK77" s="12" t="s">
        <v>1256</v>
      </c>
      <c r="AL77" s="12" t="s">
        <v>29</v>
      </c>
      <c r="AM77" s="12" t="s">
        <v>1257</v>
      </c>
      <c r="AN77" s="12" t="s">
        <v>286</v>
      </c>
      <c r="AO77" s="12" t="s">
        <v>1262</v>
      </c>
    </row>
    <row r="78" spans="2:41" x14ac:dyDescent="0.25">
      <c r="B78" s="1" t="s">
        <v>287</v>
      </c>
      <c r="C78" s="1" t="s">
        <v>287</v>
      </c>
      <c r="D78" s="12" t="s">
        <v>288</v>
      </c>
      <c r="E78" s="12" t="s">
        <v>1393</v>
      </c>
      <c r="F78" s="12" t="s">
        <v>252</v>
      </c>
      <c r="G78" s="12" t="s">
        <v>1094</v>
      </c>
      <c r="H78" s="12" t="s">
        <v>39</v>
      </c>
      <c r="I78" s="12" t="s">
        <v>1098</v>
      </c>
      <c r="J78" s="12">
        <v>2010</v>
      </c>
      <c r="K78" s="12">
        <v>2010</v>
      </c>
      <c r="L78" s="12" t="s">
        <v>276</v>
      </c>
      <c r="M78" s="12" t="s">
        <v>1239</v>
      </c>
      <c r="N78" s="12" t="s">
        <v>264</v>
      </c>
      <c r="O78" s="12" t="s">
        <v>1173</v>
      </c>
      <c r="P78" s="17" t="s">
        <v>289</v>
      </c>
      <c r="Q78" s="17" t="s">
        <v>1187</v>
      </c>
      <c r="R78" s="17">
        <v>6.9738410000000002</v>
      </c>
      <c r="S78" s="17">
        <v>6.9738410000000002</v>
      </c>
      <c r="T78" s="17">
        <v>7.9367479999999997</v>
      </c>
      <c r="U78" s="17">
        <v>0</v>
      </c>
      <c r="V78" s="18">
        <v>43920</v>
      </c>
      <c r="W78" s="18"/>
      <c r="X78" s="12" t="s">
        <v>29</v>
      </c>
      <c r="Y78" s="12" t="s">
        <v>1239</v>
      </c>
      <c r="Z78" s="12" t="s">
        <v>266</v>
      </c>
      <c r="AA78" s="12" t="s">
        <v>66</v>
      </c>
      <c r="AB78" s="12" t="s">
        <v>206</v>
      </c>
      <c r="AC78" s="12" t="s">
        <v>33</v>
      </c>
      <c r="AD78" s="12" t="s">
        <v>44</v>
      </c>
      <c r="AE78" s="12" t="s">
        <v>1241</v>
      </c>
      <c r="AF78" s="12" t="s">
        <v>34</v>
      </c>
      <c r="AG78" s="12" t="s">
        <v>1239</v>
      </c>
      <c r="AH78" s="12" t="s">
        <v>267</v>
      </c>
      <c r="AI78" s="12" t="s">
        <v>1239</v>
      </c>
      <c r="AJ78" s="12" t="s">
        <v>44</v>
      </c>
      <c r="AK78" s="12" t="s">
        <v>1256</v>
      </c>
      <c r="AL78" s="12" t="s">
        <v>29</v>
      </c>
      <c r="AM78" s="12" t="s">
        <v>1257</v>
      </c>
      <c r="AN78" s="12" t="s">
        <v>290</v>
      </c>
      <c r="AO78" s="12" t="s">
        <v>1262</v>
      </c>
    </row>
    <row r="79" spans="2:41" x14ac:dyDescent="0.25">
      <c r="B79" s="1" t="s">
        <v>291</v>
      </c>
      <c r="C79" s="1" t="s">
        <v>291</v>
      </c>
      <c r="D79" s="12" t="s">
        <v>292</v>
      </c>
      <c r="E79" s="12" t="s">
        <v>1393</v>
      </c>
      <c r="F79" s="12" t="s">
        <v>252</v>
      </c>
      <c r="G79" s="12" t="s">
        <v>1094</v>
      </c>
      <c r="H79" s="12" t="s">
        <v>39</v>
      </c>
      <c r="I79" s="12" t="s">
        <v>1098</v>
      </c>
      <c r="J79" s="12">
        <v>2010</v>
      </c>
      <c r="K79" s="12">
        <v>2010</v>
      </c>
      <c r="L79" s="12" t="s">
        <v>276</v>
      </c>
      <c r="M79" s="12" t="s">
        <v>1239</v>
      </c>
      <c r="N79" s="12" t="s">
        <v>264</v>
      </c>
      <c r="O79" s="12" t="s">
        <v>1173</v>
      </c>
      <c r="P79" s="17" t="s">
        <v>289</v>
      </c>
      <c r="Q79" s="17" t="s">
        <v>1187</v>
      </c>
      <c r="R79" s="17">
        <v>5.1662406304985335</v>
      </c>
      <c r="S79" s="17">
        <v>5.2844304043258816</v>
      </c>
      <c r="T79" s="17">
        <v>5.72</v>
      </c>
      <c r="U79" s="17">
        <v>0</v>
      </c>
      <c r="V79" s="18">
        <v>43920</v>
      </c>
      <c r="W79" s="18"/>
      <c r="X79" s="12" t="s">
        <v>29</v>
      </c>
      <c r="Y79" s="12" t="s">
        <v>1239</v>
      </c>
      <c r="Z79" s="12" t="s">
        <v>205</v>
      </c>
      <c r="AA79" s="12" t="s">
        <v>66</v>
      </c>
      <c r="AB79" s="12" t="s">
        <v>206</v>
      </c>
      <c r="AC79" s="12" t="s">
        <v>33</v>
      </c>
      <c r="AD79" s="12" t="s">
        <v>44</v>
      </c>
      <c r="AE79" s="12" t="s">
        <v>1241</v>
      </c>
      <c r="AF79" s="12" t="s">
        <v>34</v>
      </c>
      <c r="AG79" s="12" t="s">
        <v>1239</v>
      </c>
      <c r="AH79" s="12" t="s">
        <v>267</v>
      </c>
      <c r="AI79" s="12" t="s">
        <v>1239</v>
      </c>
      <c r="AJ79" s="12" t="s">
        <v>44</v>
      </c>
      <c r="AK79" s="12" t="s">
        <v>1256</v>
      </c>
      <c r="AL79" s="12" t="s">
        <v>29</v>
      </c>
      <c r="AM79" s="12" t="s">
        <v>1257</v>
      </c>
      <c r="AN79" s="12" t="s">
        <v>290</v>
      </c>
      <c r="AO79" s="12" t="s">
        <v>1262</v>
      </c>
    </row>
    <row r="80" spans="2:41" x14ac:dyDescent="0.25">
      <c r="B80" s="1" t="s">
        <v>293</v>
      </c>
      <c r="C80" s="1" t="s">
        <v>293</v>
      </c>
      <c r="D80" s="12" t="s">
        <v>294</v>
      </c>
      <c r="E80" s="12" t="s">
        <v>1393</v>
      </c>
      <c r="F80" s="12" t="s">
        <v>252</v>
      </c>
      <c r="G80" s="12" t="s">
        <v>1094</v>
      </c>
      <c r="H80" s="12" t="s">
        <v>39</v>
      </c>
      <c r="I80" s="12" t="s">
        <v>1098</v>
      </c>
      <c r="J80" s="12">
        <v>2011</v>
      </c>
      <c r="K80" s="12">
        <v>2011</v>
      </c>
      <c r="L80" s="12" t="s">
        <v>276</v>
      </c>
      <c r="M80" s="12" t="s">
        <v>1239</v>
      </c>
      <c r="N80" s="12" t="s">
        <v>264</v>
      </c>
      <c r="O80" s="12" t="s">
        <v>1173</v>
      </c>
      <c r="P80" s="17" t="s">
        <v>285</v>
      </c>
      <c r="Q80" s="17" t="s">
        <v>1186</v>
      </c>
      <c r="R80" s="17">
        <v>2.46</v>
      </c>
      <c r="S80" s="17">
        <v>2.6963172035190612</v>
      </c>
      <c r="T80" s="17">
        <v>3.07</v>
      </c>
      <c r="U80" s="17">
        <v>0</v>
      </c>
      <c r="V80" s="18">
        <v>43920</v>
      </c>
      <c r="W80" s="18"/>
      <c r="X80" s="12" t="s">
        <v>29</v>
      </c>
      <c r="Y80" s="12" t="s">
        <v>1239</v>
      </c>
      <c r="Z80" s="12" t="s">
        <v>205</v>
      </c>
      <c r="AA80" s="12" t="s">
        <v>66</v>
      </c>
      <c r="AB80" s="12" t="s">
        <v>206</v>
      </c>
      <c r="AC80" s="12" t="s">
        <v>33</v>
      </c>
      <c r="AD80" s="12" t="s">
        <v>44</v>
      </c>
      <c r="AE80" s="12" t="s">
        <v>1241</v>
      </c>
      <c r="AF80" s="12" t="s">
        <v>34</v>
      </c>
      <c r="AG80" s="12" t="s">
        <v>1239</v>
      </c>
      <c r="AH80" s="12" t="s">
        <v>267</v>
      </c>
      <c r="AI80" s="12" t="s">
        <v>1239</v>
      </c>
      <c r="AJ80" s="12" t="s">
        <v>44</v>
      </c>
      <c r="AK80" s="12" t="s">
        <v>1256</v>
      </c>
      <c r="AL80" s="12" t="s">
        <v>29</v>
      </c>
      <c r="AM80" s="12" t="s">
        <v>1257</v>
      </c>
      <c r="AN80" s="12" t="s">
        <v>286</v>
      </c>
      <c r="AO80" s="12" t="s">
        <v>1262</v>
      </c>
    </row>
    <row r="81" spans="2:41" x14ac:dyDescent="0.25">
      <c r="B81" s="1" t="s">
        <v>295</v>
      </c>
      <c r="C81" s="1" t="s">
        <v>295</v>
      </c>
      <c r="D81" s="12" t="s">
        <v>296</v>
      </c>
      <c r="E81" s="12" t="s">
        <v>1393</v>
      </c>
      <c r="F81" s="12" t="s">
        <v>252</v>
      </c>
      <c r="G81" s="12" t="s">
        <v>1094</v>
      </c>
      <c r="H81" s="12" t="s">
        <v>39</v>
      </c>
      <c r="I81" s="12" t="s">
        <v>1098</v>
      </c>
      <c r="J81" s="12">
        <v>2012</v>
      </c>
      <c r="K81" s="12">
        <v>2012</v>
      </c>
      <c r="L81" s="12" t="s">
        <v>276</v>
      </c>
      <c r="M81" s="12" t="s">
        <v>1239</v>
      </c>
      <c r="N81" s="12" t="s">
        <v>264</v>
      </c>
      <c r="O81" s="12" t="s">
        <v>1173</v>
      </c>
      <c r="P81" s="17" t="s">
        <v>297</v>
      </c>
      <c r="Q81" s="17" t="s">
        <v>1188</v>
      </c>
      <c r="R81" s="17">
        <v>3.1834750000000001</v>
      </c>
      <c r="S81" s="17">
        <v>3.1834750000000001</v>
      </c>
      <c r="T81" s="17">
        <v>4.0199999999999996</v>
      </c>
      <c r="U81" s="17">
        <v>0</v>
      </c>
      <c r="V81" s="18">
        <v>43920</v>
      </c>
      <c r="W81" s="18"/>
      <c r="X81" s="12" t="s">
        <v>29</v>
      </c>
      <c r="Y81" s="12" t="s">
        <v>1239</v>
      </c>
      <c r="Z81" s="12" t="s">
        <v>205</v>
      </c>
      <c r="AA81" s="12" t="s">
        <v>66</v>
      </c>
      <c r="AB81" s="12" t="s">
        <v>206</v>
      </c>
      <c r="AC81" s="12" t="s">
        <v>33</v>
      </c>
      <c r="AD81" s="12" t="s">
        <v>44</v>
      </c>
      <c r="AE81" s="12" t="s">
        <v>1241</v>
      </c>
      <c r="AF81" s="12" t="s">
        <v>34</v>
      </c>
      <c r="AG81" s="12" t="s">
        <v>1239</v>
      </c>
      <c r="AH81" s="12" t="s">
        <v>267</v>
      </c>
      <c r="AI81" s="12" t="s">
        <v>1239</v>
      </c>
      <c r="AJ81" s="12" t="s">
        <v>44</v>
      </c>
      <c r="AK81" s="12" t="s">
        <v>1256</v>
      </c>
      <c r="AL81" s="12" t="s">
        <v>29</v>
      </c>
      <c r="AM81" s="12" t="s">
        <v>1257</v>
      </c>
      <c r="AN81" s="12" t="s">
        <v>286</v>
      </c>
      <c r="AO81" s="12" t="s">
        <v>1262</v>
      </c>
    </row>
    <row r="82" spans="2:41" x14ac:dyDescent="0.25">
      <c r="B82" s="1" t="s">
        <v>298</v>
      </c>
      <c r="C82" s="1" t="s">
        <v>298</v>
      </c>
      <c r="D82" s="12" t="s">
        <v>299</v>
      </c>
      <c r="E82" s="12" t="s">
        <v>1393</v>
      </c>
      <c r="F82" s="12" t="s">
        <v>252</v>
      </c>
      <c r="G82" s="12" t="s">
        <v>1094</v>
      </c>
      <c r="H82" s="12" t="s">
        <v>39</v>
      </c>
      <c r="I82" s="12" t="s">
        <v>1098</v>
      </c>
      <c r="J82" s="12">
        <v>2014</v>
      </c>
      <c r="K82" s="12">
        <v>2014</v>
      </c>
      <c r="L82" s="12" t="s">
        <v>276</v>
      </c>
      <c r="M82" s="12" t="s">
        <v>1239</v>
      </c>
      <c r="N82" s="12" t="s">
        <v>264</v>
      </c>
      <c r="O82" s="12" t="s">
        <v>1173</v>
      </c>
      <c r="P82" s="17" t="s">
        <v>300</v>
      </c>
      <c r="Q82" s="17" t="s">
        <v>1189</v>
      </c>
      <c r="R82" s="17">
        <v>4.53</v>
      </c>
      <c r="S82" s="17">
        <v>5.0339788703553445</v>
      </c>
      <c r="T82" s="17">
        <v>5.73</v>
      </c>
      <c r="U82" s="17">
        <v>0</v>
      </c>
      <c r="V82" s="18">
        <v>43920</v>
      </c>
      <c r="W82" s="18"/>
      <c r="X82" s="12" t="s">
        <v>29</v>
      </c>
      <c r="Y82" s="12" t="s">
        <v>1239</v>
      </c>
      <c r="Z82" s="12" t="s">
        <v>205</v>
      </c>
      <c r="AA82" s="12" t="s">
        <v>66</v>
      </c>
      <c r="AB82" s="12" t="s">
        <v>206</v>
      </c>
      <c r="AC82" s="12" t="s">
        <v>33</v>
      </c>
      <c r="AD82" s="12" t="s">
        <v>44</v>
      </c>
      <c r="AE82" s="12" t="s">
        <v>1241</v>
      </c>
      <c r="AF82" s="12" t="s">
        <v>34</v>
      </c>
      <c r="AG82" s="12" t="s">
        <v>1239</v>
      </c>
      <c r="AH82" s="12" t="s">
        <v>267</v>
      </c>
      <c r="AI82" s="12" t="s">
        <v>1239</v>
      </c>
      <c r="AJ82" s="12" t="s">
        <v>44</v>
      </c>
      <c r="AK82" s="12" t="s">
        <v>1256</v>
      </c>
      <c r="AL82" s="12" t="s">
        <v>29</v>
      </c>
      <c r="AM82" s="12" t="s">
        <v>1257</v>
      </c>
      <c r="AN82" s="12" t="s">
        <v>286</v>
      </c>
      <c r="AO82" s="12" t="s">
        <v>1262</v>
      </c>
    </row>
    <row r="83" spans="2:41" x14ac:dyDescent="0.25">
      <c r="B83" s="1" t="s">
        <v>301</v>
      </c>
      <c r="C83" s="1" t="s">
        <v>301</v>
      </c>
      <c r="D83" s="12" t="s">
        <v>302</v>
      </c>
      <c r="E83" s="12" t="s">
        <v>1393</v>
      </c>
      <c r="F83" s="12" t="s">
        <v>252</v>
      </c>
      <c r="G83" s="12" t="s">
        <v>1094</v>
      </c>
      <c r="H83" s="12" t="s">
        <v>39</v>
      </c>
      <c r="I83" s="12" t="s">
        <v>1098</v>
      </c>
      <c r="J83" s="12">
        <v>2016</v>
      </c>
      <c r="K83" s="12">
        <v>2016</v>
      </c>
      <c r="L83" s="12" t="s">
        <v>276</v>
      </c>
      <c r="M83" s="12" t="s">
        <v>1239</v>
      </c>
      <c r="N83" s="12" t="s">
        <v>264</v>
      </c>
      <c r="O83" s="12" t="s">
        <v>1173</v>
      </c>
      <c r="P83" s="17" t="s">
        <v>303</v>
      </c>
      <c r="Q83" s="17" t="s">
        <v>1190</v>
      </c>
      <c r="R83" s="17">
        <v>4.84</v>
      </c>
      <c r="S83" s="17">
        <v>5.964662856187064</v>
      </c>
      <c r="T83" s="17">
        <v>8.2419892259150807</v>
      </c>
      <c r="U83" s="17">
        <v>0</v>
      </c>
      <c r="V83" s="18">
        <v>43920</v>
      </c>
      <c r="W83" s="18"/>
      <c r="X83" s="12" t="s">
        <v>29</v>
      </c>
      <c r="Y83" s="12" t="s">
        <v>1239</v>
      </c>
      <c r="Z83" s="12" t="s">
        <v>266</v>
      </c>
      <c r="AA83" s="12" t="s">
        <v>66</v>
      </c>
      <c r="AB83" s="12" t="s">
        <v>206</v>
      </c>
      <c r="AC83" s="12" t="s">
        <v>33</v>
      </c>
      <c r="AD83" s="12" t="s">
        <v>44</v>
      </c>
      <c r="AE83" s="12" t="s">
        <v>1241</v>
      </c>
      <c r="AF83" s="12" t="s">
        <v>34</v>
      </c>
      <c r="AG83" s="12" t="s">
        <v>1239</v>
      </c>
      <c r="AH83" s="12" t="s">
        <v>267</v>
      </c>
      <c r="AI83" s="12" t="s">
        <v>1239</v>
      </c>
      <c r="AJ83" s="12" t="s">
        <v>44</v>
      </c>
      <c r="AK83" s="12" t="s">
        <v>1256</v>
      </c>
      <c r="AL83" s="12" t="s">
        <v>29</v>
      </c>
      <c r="AM83" s="12" t="s">
        <v>1257</v>
      </c>
      <c r="AN83" s="12" t="s">
        <v>286</v>
      </c>
      <c r="AO83" s="12" t="s">
        <v>1262</v>
      </c>
    </row>
    <row r="84" spans="2:41" x14ac:dyDescent="0.25">
      <c r="B84" s="1" t="s">
        <v>304</v>
      </c>
      <c r="C84" s="1" t="s">
        <v>304</v>
      </c>
      <c r="D84" s="12" t="s">
        <v>305</v>
      </c>
      <c r="E84" s="12" t="s">
        <v>1393</v>
      </c>
      <c r="F84" s="12" t="s">
        <v>252</v>
      </c>
      <c r="G84" s="12" t="s">
        <v>1094</v>
      </c>
      <c r="H84" s="12" t="s">
        <v>39</v>
      </c>
      <c r="I84" s="12" t="s">
        <v>1098</v>
      </c>
      <c r="J84" s="12">
        <v>2019</v>
      </c>
      <c r="K84" s="12">
        <v>2019</v>
      </c>
      <c r="L84" s="12" t="s">
        <v>276</v>
      </c>
      <c r="M84" s="12" t="s">
        <v>1239</v>
      </c>
      <c r="N84" s="12" t="s">
        <v>264</v>
      </c>
      <c r="O84" s="12" t="s">
        <v>1173</v>
      </c>
      <c r="P84" s="17" t="s">
        <v>306</v>
      </c>
      <c r="Q84" s="17" t="s">
        <v>1191</v>
      </c>
      <c r="R84" s="17">
        <v>1.63</v>
      </c>
      <c r="S84" s="17">
        <v>1.62</v>
      </c>
      <c r="T84" s="17">
        <v>1.88</v>
      </c>
      <c r="U84" s="17">
        <v>0</v>
      </c>
      <c r="V84" s="18">
        <v>43920</v>
      </c>
      <c r="W84" s="18"/>
      <c r="X84" s="12" t="s">
        <v>29</v>
      </c>
      <c r="Y84" s="12" t="s">
        <v>1239</v>
      </c>
      <c r="Z84" s="12" t="s">
        <v>266</v>
      </c>
      <c r="AA84" s="12" t="s">
        <v>66</v>
      </c>
      <c r="AB84" s="12" t="s">
        <v>206</v>
      </c>
      <c r="AC84" s="12" t="s">
        <v>33</v>
      </c>
      <c r="AD84" s="12" t="s">
        <v>44</v>
      </c>
      <c r="AE84" s="12" t="s">
        <v>1241</v>
      </c>
      <c r="AF84" s="12" t="s">
        <v>34</v>
      </c>
      <c r="AG84" s="12" t="s">
        <v>1239</v>
      </c>
      <c r="AH84" s="12" t="s">
        <v>307</v>
      </c>
      <c r="AI84" s="12" t="s">
        <v>1239</v>
      </c>
      <c r="AJ84" s="12" t="s">
        <v>44</v>
      </c>
      <c r="AK84" s="12" t="s">
        <v>1256</v>
      </c>
      <c r="AL84" s="12" t="s">
        <v>29</v>
      </c>
      <c r="AM84" s="12" t="s">
        <v>1266</v>
      </c>
      <c r="AN84" s="12" t="s">
        <v>286</v>
      </c>
      <c r="AO84" s="12" t="s">
        <v>1262</v>
      </c>
    </row>
    <row r="85" spans="2:41" x14ac:dyDescent="0.25">
      <c r="B85" s="1" t="s">
        <v>308</v>
      </c>
      <c r="C85" s="1" t="s">
        <v>308</v>
      </c>
      <c r="D85" s="12" t="s">
        <v>309</v>
      </c>
      <c r="E85" s="12" t="s">
        <v>1393</v>
      </c>
      <c r="F85" s="12" t="s">
        <v>252</v>
      </c>
      <c r="G85" s="12" t="s">
        <v>1094</v>
      </c>
      <c r="H85" s="12" t="s">
        <v>64</v>
      </c>
      <c r="I85" s="12" t="s">
        <v>1098</v>
      </c>
      <c r="J85" s="12">
        <v>1989</v>
      </c>
      <c r="K85" s="12">
        <v>1989</v>
      </c>
      <c r="L85" s="12" t="s">
        <v>263</v>
      </c>
      <c r="M85" s="12" t="s">
        <v>1241</v>
      </c>
      <c r="N85" s="12" t="s">
        <v>310</v>
      </c>
      <c r="O85" s="12" t="s">
        <v>1174</v>
      </c>
      <c r="P85" s="17" t="s">
        <v>311</v>
      </c>
      <c r="Q85" s="17" t="s">
        <v>1192</v>
      </c>
      <c r="R85" s="17">
        <v>6.3580350000000001</v>
      </c>
      <c r="S85" s="17">
        <v>6.36</v>
      </c>
      <c r="T85" s="17">
        <v>6.36</v>
      </c>
      <c r="U85" s="17">
        <v>0</v>
      </c>
      <c r="V85" s="18">
        <v>43920</v>
      </c>
      <c r="W85" s="18"/>
      <c r="X85" s="12" t="s">
        <v>29</v>
      </c>
      <c r="Y85" s="12" t="s">
        <v>1239</v>
      </c>
      <c r="Z85" s="12" t="s">
        <v>266</v>
      </c>
      <c r="AA85" s="12" t="s">
        <v>66</v>
      </c>
      <c r="AB85" s="12" t="s">
        <v>206</v>
      </c>
      <c r="AC85" s="12" t="s">
        <v>33</v>
      </c>
      <c r="AD85" s="12" t="s">
        <v>44</v>
      </c>
      <c r="AE85" s="12" t="s">
        <v>1241</v>
      </c>
      <c r="AF85" s="12" t="s">
        <v>34</v>
      </c>
      <c r="AG85" s="12" t="s">
        <v>1239</v>
      </c>
      <c r="AH85" s="12" t="s">
        <v>267</v>
      </c>
      <c r="AI85" s="12" t="s">
        <v>1241</v>
      </c>
      <c r="AJ85" s="12" t="s">
        <v>263</v>
      </c>
      <c r="AK85" s="12" t="s">
        <v>1256</v>
      </c>
      <c r="AL85" s="12" t="s">
        <v>29</v>
      </c>
      <c r="AM85" s="12" t="s">
        <v>1257</v>
      </c>
      <c r="AN85" s="12" t="s">
        <v>1398</v>
      </c>
      <c r="AO85" s="12" t="s">
        <v>1258</v>
      </c>
    </row>
    <row r="86" spans="2:41" x14ac:dyDescent="0.25">
      <c r="B86" s="1" t="s">
        <v>313</v>
      </c>
      <c r="C86" s="1" t="s">
        <v>313</v>
      </c>
      <c r="D86" s="12" t="s">
        <v>314</v>
      </c>
      <c r="E86" s="12" t="s">
        <v>1393</v>
      </c>
      <c r="F86" s="12" t="s">
        <v>252</v>
      </c>
      <c r="G86" s="12" t="s">
        <v>1094</v>
      </c>
      <c r="H86" s="12" t="s">
        <v>39</v>
      </c>
      <c r="I86" s="12" t="s">
        <v>1098</v>
      </c>
      <c r="J86" s="12">
        <v>1994</v>
      </c>
      <c r="K86" s="12">
        <v>1994</v>
      </c>
      <c r="L86" s="12" t="s">
        <v>263</v>
      </c>
      <c r="M86" s="12" t="s">
        <v>1241</v>
      </c>
      <c r="N86" s="12" t="s">
        <v>310</v>
      </c>
      <c r="O86" s="12" t="s">
        <v>1175</v>
      </c>
      <c r="P86" s="17" t="s">
        <v>315</v>
      </c>
      <c r="Q86" s="17" t="s">
        <v>1193</v>
      </c>
      <c r="R86" s="17">
        <v>6.9550000000000001</v>
      </c>
      <c r="S86" s="17">
        <v>6.96</v>
      </c>
      <c r="T86" s="17">
        <v>6.96</v>
      </c>
      <c r="U86" s="17">
        <v>0</v>
      </c>
      <c r="V86" s="18">
        <v>43920</v>
      </c>
      <c r="W86" s="18"/>
      <c r="X86" s="12" t="s">
        <v>29</v>
      </c>
      <c r="Y86" s="12" t="s">
        <v>1239</v>
      </c>
      <c r="Z86" s="12" t="s">
        <v>266</v>
      </c>
      <c r="AA86" s="12" t="s">
        <v>66</v>
      </c>
      <c r="AB86" s="12" t="s">
        <v>206</v>
      </c>
      <c r="AC86" s="12" t="s">
        <v>33</v>
      </c>
      <c r="AD86" s="12" t="s">
        <v>44</v>
      </c>
      <c r="AE86" s="12" t="s">
        <v>1241</v>
      </c>
      <c r="AF86" s="12" t="s">
        <v>34</v>
      </c>
      <c r="AG86" s="12" t="s">
        <v>1239</v>
      </c>
      <c r="AH86" s="12" t="s">
        <v>267</v>
      </c>
      <c r="AI86" s="12" t="s">
        <v>1241</v>
      </c>
      <c r="AJ86" s="12" t="s">
        <v>263</v>
      </c>
      <c r="AK86" s="12" t="s">
        <v>1256</v>
      </c>
      <c r="AL86" s="12" t="s">
        <v>29</v>
      </c>
      <c r="AM86" s="12" t="s">
        <v>1257</v>
      </c>
      <c r="AN86" s="12" t="s">
        <v>1399</v>
      </c>
      <c r="AO86" s="12" t="s">
        <v>1258</v>
      </c>
    </row>
    <row r="87" spans="2:41" x14ac:dyDescent="0.25">
      <c r="B87" s="1" t="s">
        <v>317</v>
      </c>
      <c r="C87" s="1" t="s">
        <v>317</v>
      </c>
      <c r="D87" s="12" t="s">
        <v>318</v>
      </c>
      <c r="E87" s="12" t="s">
        <v>1393</v>
      </c>
      <c r="F87" s="12" t="s">
        <v>252</v>
      </c>
      <c r="G87" s="12" t="s">
        <v>1094</v>
      </c>
      <c r="H87" s="12" t="s">
        <v>39</v>
      </c>
      <c r="I87" s="12" t="s">
        <v>1098</v>
      </c>
      <c r="J87" s="12">
        <v>1994</v>
      </c>
      <c r="K87" s="12">
        <v>1994</v>
      </c>
      <c r="L87" s="12" t="s">
        <v>263</v>
      </c>
      <c r="M87" s="12" t="s">
        <v>1241</v>
      </c>
      <c r="N87" s="12" t="s">
        <v>319</v>
      </c>
      <c r="O87" s="12" t="s">
        <v>1175</v>
      </c>
      <c r="P87" s="17" t="s">
        <v>272</v>
      </c>
      <c r="Q87" s="17" t="s">
        <v>1183</v>
      </c>
      <c r="R87" s="17">
        <v>5.5669999999999993</v>
      </c>
      <c r="S87" s="17">
        <v>5.57</v>
      </c>
      <c r="T87" s="17">
        <v>5.57</v>
      </c>
      <c r="U87" s="17">
        <v>0</v>
      </c>
      <c r="V87" s="18">
        <v>43920</v>
      </c>
      <c r="W87" s="18"/>
      <c r="X87" s="12" t="s">
        <v>29</v>
      </c>
      <c r="Y87" s="12" t="s">
        <v>1239</v>
      </c>
      <c r="Z87" s="12" t="s">
        <v>205</v>
      </c>
      <c r="AA87" s="12" t="s">
        <v>66</v>
      </c>
      <c r="AB87" s="12" t="s">
        <v>206</v>
      </c>
      <c r="AC87" s="12" t="s">
        <v>33</v>
      </c>
      <c r="AD87" s="12" t="s">
        <v>44</v>
      </c>
      <c r="AE87" s="12" t="s">
        <v>1241</v>
      </c>
      <c r="AF87" s="12" t="s">
        <v>34</v>
      </c>
      <c r="AG87" s="12" t="s">
        <v>1239</v>
      </c>
      <c r="AH87" s="12" t="s">
        <v>267</v>
      </c>
      <c r="AI87" s="12" t="s">
        <v>1241</v>
      </c>
      <c r="AJ87" s="12" t="s">
        <v>263</v>
      </c>
      <c r="AK87" s="12" t="s">
        <v>1256</v>
      </c>
      <c r="AL87" s="12" t="s">
        <v>29</v>
      </c>
      <c r="AM87" s="12" t="s">
        <v>1257</v>
      </c>
      <c r="AN87" s="12" t="s">
        <v>1400</v>
      </c>
      <c r="AO87" s="12" t="s">
        <v>1258</v>
      </c>
    </row>
    <row r="88" spans="2:41" x14ac:dyDescent="0.25">
      <c r="B88" s="1" t="s">
        <v>321</v>
      </c>
      <c r="C88" s="1" t="s">
        <v>321</v>
      </c>
      <c r="D88" s="12" t="s">
        <v>322</v>
      </c>
      <c r="E88" s="12" t="s">
        <v>1393</v>
      </c>
      <c r="F88" s="12" t="s">
        <v>252</v>
      </c>
      <c r="G88" s="12" t="s">
        <v>1094</v>
      </c>
      <c r="H88" s="12" t="s">
        <v>39</v>
      </c>
      <c r="I88" s="12" t="s">
        <v>1098</v>
      </c>
      <c r="J88" s="12">
        <v>1997</v>
      </c>
      <c r="K88" s="12">
        <v>1997</v>
      </c>
      <c r="L88" s="12" t="s">
        <v>263</v>
      </c>
      <c r="M88" s="12" t="s">
        <v>1241</v>
      </c>
      <c r="N88" s="12" t="s">
        <v>319</v>
      </c>
      <c r="O88" s="12" t="s">
        <v>1175</v>
      </c>
      <c r="P88" s="17" t="s">
        <v>323</v>
      </c>
      <c r="Q88" s="17" t="s">
        <v>1194</v>
      </c>
      <c r="R88" s="17">
        <v>6.4315099999999994</v>
      </c>
      <c r="S88" s="17">
        <v>6.43</v>
      </c>
      <c r="T88" s="17">
        <v>6.8</v>
      </c>
      <c r="U88" s="17">
        <v>0</v>
      </c>
      <c r="V88" s="18">
        <v>43920</v>
      </c>
      <c r="W88" s="18"/>
      <c r="X88" s="12" t="s">
        <v>29</v>
      </c>
      <c r="Y88" s="12" t="s">
        <v>1239</v>
      </c>
      <c r="Z88" s="12" t="s">
        <v>266</v>
      </c>
      <c r="AA88" s="12" t="s">
        <v>66</v>
      </c>
      <c r="AB88" s="12" t="s">
        <v>206</v>
      </c>
      <c r="AC88" s="12" t="s">
        <v>33</v>
      </c>
      <c r="AD88" s="12" t="s">
        <v>44</v>
      </c>
      <c r="AE88" s="12" t="s">
        <v>1241</v>
      </c>
      <c r="AF88" s="12" t="s">
        <v>34</v>
      </c>
      <c r="AG88" s="12" t="s">
        <v>1239</v>
      </c>
      <c r="AH88" s="12" t="s">
        <v>267</v>
      </c>
      <c r="AI88" s="12" t="s">
        <v>1241</v>
      </c>
      <c r="AJ88" s="12" t="s">
        <v>263</v>
      </c>
      <c r="AK88" s="12" t="s">
        <v>1256</v>
      </c>
      <c r="AL88" s="12" t="s">
        <v>29</v>
      </c>
      <c r="AM88" s="12" t="s">
        <v>1257</v>
      </c>
      <c r="AN88" s="12" t="s">
        <v>1401</v>
      </c>
      <c r="AO88" s="12" t="s">
        <v>1258</v>
      </c>
    </row>
    <row r="89" spans="2:41" x14ac:dyDescent="0.25">
      <c r="B89" s="1" t="s">
        <v>325</v>
      </c>
      <c r="C89" s="1" t="s">
        <v>325</v>
      </c>
      <c r="D89" s="12" t="s">
        <v>326</v>
      </c>
      <c r="E89" s="12" t="s">
        <v>1393</v>
      </c>
      <c r="F89" s="12" t="s">
        <v>252</v>
      </c>
      <c r="G89" s="12" t="s">
        <v>1094</v>
      </c>
      <c r="H89" s="12" t="s">
        <v>39</v>
      </c>
      <c r="I89" s="12" t="s">
        <v>1098</v>
      </c>
      <c r="J89" s="12">
        <v>1997</v>
      </c>
      <c r="K89" s="12">
        <v>1997</v>
      </c>
      <c r="L89" s="12" t="s">
        <v>263</v>
      </c>
      <c r="M89" s="12" t="s">
        <v>1241</v>
      </c>
      <c r="N89" s="12" t="s">
        <v>319</v>
      </c>
      <c r="O89" s="12" t="s">
        <v>1175</v>
      </c>
      <c r="P89" s="17" t="s">
        <v>327</v>
      </c>
      <c r="Q89" s="17" t="s">
        <v>1195</v>
      </c>
      <c r="R89" s="17">
        <v>8.3640689999999989</v>
      </c>
      <c r="S89" s="17">
        <v>8.3640689999999989</v>
      </c>
      <c r="T89" s="17">
        <v>8.36</v>
      </c>
      <c r="U89" s="17">
        <v>0</v>
      </c>
      <c r="V89" s="18">
        <v>43920</v>
      </c>
      <c r="W89" s="18"/>
      <c r="X89" s="12" t="s">
        <v>29</v>
      </c>
      <c r="Y89" s="12" t="s">
        <v>1239</v>
      </c>
      <c r="Z89" s="12" t="s">
        <v>266</v>
      </c>
      <c r="AA89" s="12" t="s">
        <v>66</v>
      </c>
      <c r="AB89" s="12" t="s">
        <v>206</v>
      </c>
      <c r="AC89" s="12" t="s">
        <v>33</v>
      </c>
      <c r="AD89" s="12" t="s">
        <v>44</v>
      </c>
      <c r="AE89" s="12" t="s">
        <v>1241</v>
      </c>
      <c r="AF89" s="12" t="s">
        <v>34</v>
      </c>
      <c r="AG89" s="12" t="s">
        <v>1239</v>
      </c>
      <c r="AH89" s="12" t="s">
        <v>267</v>
      </c>
      <c r="AI89" s="12" t="s">
        <v>1241</v>
      </c>
      <c r="AJ89" s="12" t="s">
        <v>263</v>
      </c>
      <c r="AK89" s="12" t="s">
        <v>1256</v>
      </c>
      <c r="AL89" s="12" t="s">
        <v>29</v>
      </c>
      <c r="AM89" s="12" t="s">
        <v>1257</v>
      </c>
      <c r="AN89" s="12" t="s">
        <v>1402</v>
      </c>
      <c r="AO89" s="12" t="s">
        <v>1258</v>
      </c>
    </row>
    <row r="90" spans="2:41" x14ac:dyDescent="0.25">
      <c r="B90" s="1" t="s">
        <v>329</v>
      </c>
      <c r="C90" s="1" t="s">
        <v>329</v>
      </c>
      <c r="D90" s="12" t="s">
        <v>330</v>
      </c>
      <c r="E90" s="12" t="s">
        <v>1393</v>
      </c>
      <c r="F90" s="12" t="s">
        <v>252</v>
      </c>
      <c r="G90" s="12" t="s">
        <v>1094</v>
      </c>
      <c r="H90" s="12" t="s">
        <v>39</v>
      </c>
      <c r="I90" s="12" t="s">
        <v>1098</v>
      </c>
      <c r="J90" s="12">
        <v>2000</v>
      </c>
      <c r="K90" s="12">
        <v>2000</v>
      </c>
      <c r="L90" s="12" t="s">
        <v>263</v>
      </c>
      <c r="M90" s="12" t="s">
        <v>1241</v>
      </c>
      <c r="N90" s="12" t="s">
        <v>319</v>
      </c>
      <c r="O90" s="12" t="s">
        <v>1176</v>
      </c>
      <c r="P90" s="17" t="s">
        <v>331</v>
      </c>
      <c r="Q90" s="17" t="s">
        <v>1196</v>
      </c>
      <c r="R90" s="17">
        <v>3.76</v>
      </c>
      <c r="S90" s="17">
        <v>3.76</v>
      </c>
      <c r="T90" s="17">
        <v>3.76</v>
      </c>
      <c r="U90" s="17">
        <v>0</v>
      </c>
      <c r="V90" s="18">
        <v>43920</v>
      </c>
      <c r="W90" s="18"/>
      <c r="X90" s="12" t="s">
        <v>29</v>
      </c>
      <c r="Y90" s="12" t="s">
        <v>1239</v>
      </c>
      <c r="Z90" s="12" t="s">
        <v>205</v>
      </c>
      <c r="AA90" s="12" t="s">
        <v>66</v>
      </c>
      <c r="AB90" s="12" t="s">
        <v>206</v>
      </c>
      <c r="AC90" s="12" t="s">
        <v>33</v>
      </c>
      <c r="AD90" s="12" t="s">
        <v>44</v>
      </c>
      <c r="AE90" s="12" t="s">
        <v>1241</v>
      </c>
      <c r="AF90" s="12" t="s">
        <v>34</v>
      </c>
      <c r="AG90" s="12" t="s">
        <v>1239</v>
      </c>
      <c r="AH90" s="12" t="s">
        <v>267</v>
      </c>
      <c r="AI90" s="12" t="s">
        <v>1241</v>
      </c>
      <c r="AJ90" s="12" t="s">
        <v>263</v>
      </c>
      <c r="AK90" s="12" t="s">
        <v>1256</v>
      </c>
      <c r="AL90" s="12" t="s">
        <v>29</v>
      </c>
      <c r="AM90" s="12" t="s">
        <v>1257</v>
      </c>
      <c r="AN90" s="12" t="s">
        <v>1403</v>
      </c>
      <c r="AO90" s="12" t="s">
        <v>1258</v>
      </c>
    </row>
    <row r="91" spans="2:41" x14ac:dyDescent="0.25">
      <c r="B91" s="1" t="s">
        <v>333</v>
      </c>
      <c r="C91" s="1" t="s">
        <v>333</v>
      </c>
      <c r="D91" s="12" t="s">
        <v>334</v>
      </c>
      <c r="E91" s="12" t="s">
        <v>1393</v>
      </c>
      <c r="F91" s="12" t="s">
        <v>252</v>
      </c>
      <c r="G91" s="12" t="s">
        <v>1094</v>
      </c>
      <c r="H91" s="12" t="s">
        <v>39</v>
      </c>
      <c r="I91" s="12" t="s">
        <v>1098</v>
      </c>
      <c r="J91" s="12">
        <v>2001</v>
      </c>
      <c r="K91" s="12">
        <v>2001</v>
      </c>
      <c r="L91" s="12" t="s">
        <v>263</v>
      </c>
      <c r="M91" s="12" t="s">
        <v>1241</v>
      </c>
      <c r="N91" s="12" t="s">
        <v>319</v>
      </c>
      <c r="O91" s="12" t="s">
        <v>1176</v>
      </c>
      <c r="P91" s="17" t="s">
        <v>335</v>
      </c>
      <c r="Q91" s="17" t="s">
        <v>1197</v>
      </c>
      <c r="R91" s="17">
        <v>6.14</v>
      </c>
      <c r="S91" s="17">
        <v>6.14</v>
      </c>
      <c r="T91" s="17">
        <v>6.14</v>
      </c>
      <c r="U91" s="17">
        <v>0</v>
      </c>
      <c r="V91" s="18">
        <v>43920</v>
      </c>
      <c r="W91" s="18"/>
      <c r="X91" s="12" t="s">
        <v>29</v>
      </c>
      <c r="Y91" s="12" t="s">
        <v>1239</v>
      </c>
      <c r="Z91" s="12" t="s">
        <v>205</v>
      </c>
      <c r="AA91" s="12" t="s">
        <v>66</v>
      </c>
      <c r="AB91" s="12" t="s">
        <v>206</v>
      </c>
      <c r="AC91" s="12" t="s">
        <v>33</v>
      </c>
      <c r="AD91" s="12" t="s">
        <v>44</v>
      </c>
      <c r="AE91" s="12" t="s">
        <v>1241</v>
      </c>
      <c r="AF91" s="12" t="s">
        <v>34</v>
      </c>
      <c r="AG91" s="12" t="s">
        <v>1239</v>
      </c>
      <c r="AH91" s="12" t="s">
        <v>267</v>
      </c>
      <c r="AI91" s="12" t="s">
        <v>1241</v>
      </c>
      <c r="AJ91" s="12" t="s">
        <v>263</v>
      </c>
      <c r="AK91" s="12" t="s">
        <v>1256</v>
      </c>
      <c r="AL91" s="12" t="s">
        <v>29</v>
      </c>
      <c r="AM91" s="12" t="s">
        <v>1257</v>
      </c>
      <c r="AN91" s="12" t="s">
        <v>1404</v>
      </c>
      <c r="AO91" s="12" t="s">
        <v>1258</v>
      </c>
    </row>
    <row r="92" spans="2:41" x14ac:dyDescent="0.25">
      <c r="B92" s="1" t="s">
        <v>337</v>
      </c>
      <c r="C92" s="1" t="s">
        <v>337</v>
      </c>
      <c r="D92" s="12" t="s">
        <v>338</v>
      </c>
      <c r="E92" s="12" t="s">
        <v>1393</v>
      </c>
      <c r="F92" s="12" t="s">
        <v>252</v>
      </c>
      <c r="G92" s="12" t="s">
        <v>1094</v>
      </c>
      <c r="H92" s="12" t="s">
        <v>39</v>
      </c>
      <c r="I92" s="12" t="s">
        <v>1098</v>
      </c>
      <c r="J92" s="12">
        <v>2002</v>
      </c>
      <c r="K92" s="12">
        <v>2002</v>
      </c>
      <c r="L92" s="12" t="s">
        <v>263</v>
      </c>
      <c r="M92" s="12" t="s">
        <v>1241</v>
      </c>
      <c r="N92" s="12" t="s">
        <v>319</v>
      </c>
      <c r="O92" s="12" t="s">
        <v>1176</v>
      </c>
      <c r="P92" s="17" t="s">
        <v>339</v>
      </c>
      <c r="Q92" s="17" t="s">
        <v>1198</v>
      </c>
      <c r="R92" s="17">
        <v>8.2899999999999991</v>
      </c>
      <c r="S92" s="17">
        <v>8.2899999999999991</v>
      </c>
      <c r="T92" s="17">
        <v>8.2899999999999991</v>
      </c>
      <c r="U92" s="17">
        <v>0</v>
      </c>
      <c r="V92" s="18">
        <v>43920</v>
      </c>
      <c r="W92" s="18"/>
      <c r="X92" s="12" t="s">
        <v>29</v>
      </c>
      <c r="Y92" s="12" t="s">
        <v>1239</v>
      </c>
      <c r="Z92" s="12" t="s">
        <v>205</v>
      </c>
      <c r="AA92" s="12" t="s">
        <v>66</v>
      </c>
      <c r="AB92" s="12" t="s">
        <v>206</v>
      </c>
      <c r="AC92" s="12" t="s">
        <v>33</v>
      </c>
      <c r="AD92" s="12" t="s">
        <v>44</v>
      </c>
      <c r="AE92" s="12" t="s">
        <v>1241</v>
      </c>
      <c r="AF92" s="12" t="s">
        <v>34</v>
      </c>
      <c r="AG92" s="12" t="s">
        <v>1239</v>
      </c>
      <c r="AH92" s="12" t="s">
        <v>267</v>
      </c>
      <c r="AI92" s="12" t="s">
        <v>1241</v>
      </c>
      <c r="AJ92" s="12" t="s">
        <v>263</v>
      </c>
      <c r="AK92" s="12" t="s">
        <v>1256</v>
      </c>
      <c r="AL92" s="12" t="s">
        <v>29</v>
      </c>
      <c r="AM92" s="12" t="s">
        <v>1257</v>
      </c>
      <c r="AN92" s="12" t="s">
        <v>1405</v>
      </c>
      <c r="AO92" s="12" t="s">
        <v>1258</v>
      </c>
    </row>
    <row r="93" spans="2:41" x14ac:dyDescent="0.25">
      <c r="B93" s="1" t="s">
        <v>341</v>
      </c>
      <c r="C93" s="1" t="s">
        <v>341</v>
      </c>
      <c r="D93" s="12" t="s">
        <v>342</v>
      </c>
      <c r="E93" s="12" t="s">
        <v>1393</v>
      </c>
      <c r="F93" s="12" t="s">
        <v>252</v>
      </c>
      <c r="G93" s="12" t="s">
        <v>1094</v>
      </c>
      <c r="H93" s="12" t="s">
        <v>39</v>
      </c>
      <c r="I93" s="12" t="s">
        <v>1098</v>
      </c>
      <c r="J93" s="12">
        <v>2007</v>
      </c>
      <c r="K93" s="12">
        <v>2007</v>
      </c>
      <c r="L93" s="12" t="s">
        <v>263</v>
      </c>
      <c r="M93" s="12" t="s">
        <v>1241</v>
      </c>
      <c r="N93" s="12" t="s">
        <v>264</v>
      </c>
      <c r="O93" s="12" t="s">
        <v>1173</v>
      </c>
      <c r="P93" s="17" t="s">
        <v>343</v>
      </c>
      <c r="Q93" s="17" t="s">
        <v>1199</v>
      </c>
      <c r="R93" s="17">
        <v>2.17</v>
      </c>
      <c r="S93" s="17">
        <v>2.17</v>
      </c>
      <c r="T93" s="17">
        <v>2.17</v>
      </c>
      <c r="U93" s="17">
        <v>0</v>
      </c>
      <c r="V93" s="18">
        <v>43920</v>
      </c>
      <c r="W93" s="18"/>
      <c r="X93" s="12" t="s">
        <v>29</v>
      </c>
      <c r="Y93" s="12" t="s">
        <v>1239</v>
      </c>
      <c r="Z93" s="12" t="s">
        <v>205</v>
      </c>
      <c r="AA93" s="12" t="s">
        <v>66</v>
      </c>
      <c r="AB93" s="12" t="s">
        <v>206</v>
      </c>
      <c r="AC93" s="12" t="s">
        <v>33</v>
      </c>
      <c r="AD93" s="12" t="s">
        <v>44</v>
      </c>
      <c r="AE93" s="12" t="s">
        <v>1241</v>
      </c>
      <c r="AF93" s="12" t="s">
        <v>34</v>
      </c>
      <c r="AG93" s="12" t="s">
        <v>1239</v>
      </c>
      <c r="AH93" s="12" t="s">
        <v>267</v>
      </c>
      <c r="AI93" s="12" t="s">
        <v>1241</v>
      </c>
      <c r="AJ93" s="12" t="s">
        <v>263</v>
      </c>
      <c r="AK93" s="12" t="s">
        <v>1256</v>
      </c>
      <c r="AL93" s="12" t="s">
        <v>29</v>
      </c>
      <c r="AM93" s="12" t="s">
        <v>1257</v>
      </c>
      <c r="AN93" s="12" t="s">
        <v>344</v>
      </c>
      <c r="AO93" s="12" t="s">
        <v>1258</v>
      </c>
    </row>
    <row r="94" spans="2:41" x14ac:dyDescent="0.25">
      <c r="B94" s="1" t="s">
        <v>345</v>
      </c>
      <c r="C94" s="1" t="s">
        <v>345</v>
      </c>
      <c r="D94" s="12" t="s">
        <v>346</v>
      </c>
      <c r="E94" s="12" t="s">
        <v>1393</v>
      </c>
      <c r="F94" s="12" t="s">
        <v>252</v>
      </c>
      <c r="G94" s="12" t="s">
        <v>1094</v>
      </c>
      <c r="H94" s="12" t="s">
        <v>64</v>
      </c>
      <c r="I94" s="12" t="s">
        <v>1098</v>
      </c>
      <c r="J94" s="12">
        <v>1989</v>
      </c>
      <c r="K94" s="12">
        <v>1989</v>
      </c>
      <c r="L94" s="12" t="s">
        <v>263</v>
      </c>
      <c r="M94" s="12" t="s">
        <v>1241</v>
      </c>
      <c r="N94" s="12" t="s">
        <v>264</v>
      </c>
      <c r="O94" s="12" t="s">
        <v>1173</v>
      </c>
      <c r="P94" s="17" t="s">
        <v>347</v>
      </c>
      <c r="Q94" s="17" t="s">
        <v>1200</v>
      </c>
      <c r="R94" s="17">
        <v>3.48</v>
      </c>
      <c r="S94" s="17">
        <v>3.48</v>
      </c>
      <c r="T94" s="17">
        <v>3.48</v>
      </c>
      <c r="U94" s="17">
        <v>0</v>
      </c>
      <c r="V94" s="18">
        <v>43920</v>
      </c>
      <c r="W94" s="18"/>
      <c r="X94" s="12" t="s">
        <v>29</v>
      </c>
      <c r="Y94" s="12" t="s">
        <v>1239</v>
      </c>
      <c r="Z94" s="12" t="s">
        <v>224</v>
      </c>
      <c r="AA94" s="12" t="s">
        <v>66</v>
      </c>
      <c r="AB94" s="12" t="s">
        <v>206</v>
      </c>
      <c r="AC94" s="12" t="s">
        <v>33</v>
      </c>
      <c r="AD94" s="12" t="s">
        <v>29</v>
      </c>
      <c r="AE94" s="12" t="s">
        <v>1239</v>
      </c>
      <c r="AF94" s="12" t="s">
        <v>34</v>
      </c>
      <c r="AG94" s="12" t="s">
        <v>1239</v>
      </c>
      <c r="AH94" s="12" t="s">
        <v>348</v>
      </c>
      <c r="AI94" s="12" t="s">
        <v>1241</v>
      </c>
      <c r="AJ94" s="12" t="s">
        <v>263</v>
      </c>
      <c r="AK94" s="12" t="s">
        <v>1256</v>
      </c>
      <c r="AL94" s="12" t="s">
        <v>29</v>
      </c>
      <c r="AM94" s="12" t="s">
        <v>1275</v>
      </c>
      <c r="AN94" s="12" t="s">
        <v>1406</v>
      </c>
      <c r="AO94" s="12" t="s">
        <v>1258</v>
      </c>
    </row>
    <row r="95" spans="2:41" x14ac:dyDescent="0.25">
      <c r="B95" s="1" t="s">
        <v>350</v>
      </c>
      <c r="C95" s="1" t="s">
        <v>350</v>
      </c>
      <c r="D95" s="12" t="s">
        <v>351</v>
      </c>
      <c r="E95" s="12" t="s">
        <v>1393</v>
      </c>
      <c r="F95" s="12" t="s">
        <v>252</v>
      </c>
      <c r="G95" s="12" t="s">
        <v>1094</v>
      </c>
      <c r="H95" s="12" t="s">
        <v>39</v>
      </c>
      <c r="I95" s="12" t="s">
        <v>1098</v>
      </c>
      <c r="J95" s="12">
        <v>2002</v>
      </c>
      <c r="K95" s="12">
        <v>2002</v>
      </c>
      <c r="L95" s="12" t="s">
        <v>276</v>
      </c>
      <c r="M95" s="12" t="s">
        <v>1239</v>
      </c>
      <c r="N95" s="12" t="s">
        <v>264</v>
      </c>
      <c r="O95" s="12" t="s">
        <v>1173</v>
      </c>
      <c r="P95" s="17" t="s">
        <v>352</v>
      </c>
      <c r="Q95" s="17" t="s">
        <v>1201</v>
      </c>
      <c r="R95" s="17" t="s">
        <v>353</v>
      </c>
      <c r="S95" s="17" t="s">
        <v>1213</v>
      </c>
      <c r="T95" s="17" t="s">
        <v>353</v>
      </c>
      <c r="U95" s="17">
        <v>0</v>
      </c>
      <c r="V95" s="18">
        <v>43920</v>
      </c>
      <c r="W95" s="18"/>
      <c r="X95" s="12" t="s">
        <v>29</v>
      </c>
      <c r="Y95" s="12" t="s">
        <v>1239</v>
      </c>
      <c r="Z95" s="12" t="s">
        <v>224</v>
      </c>
      <c r="AA95" s="12" t="s">
        <v>66</v>
      </c>
      <c r="AB95" s="12" t="s">
        <v>206</v>
      </c>
      <c r="AC95" s="12" t="s">
        <v>33</v>
      </c>
      <c r="AD95" s="12" t="s">
        <v>44</v>
      </c>
      <c r="AE95" s="12" t="s">
        <v>1241</v>
      </c>
      <c r="AF95" s="12" t="s">
        <v>34</v>
      </c>
      <c r="AG95" s="12" t="s">
        <v>1239</v>
      </c>
      <c r="AH95" s="12" t="s">
        <v>354</v>
      </c>
      <c r="AI95" s="12" t="s">
        <v>1239</v>
      </c>
      <c r="AJ95" s="12" t="s">
        <v>44</v>
      </c>
      <c r="AK95" s="12" t="s">
        <v>1256</v>
      </c>
      <c r="AL95" s="12" t="s">
        <v>29</v>
      </c>
      <c r="AM95" s="12" t="s">
        <v>1277</v>
      </c>
      <c r="AN95" s="12" t="s">
        <v>355</v>
      </c>
      <c r="AO95" s="12" t="s">
        <v>1262</v>
      </c>
    </row>
    <row r="96" spans="2:41" s="12" customFormat="1" ht="12.75" x14ac:dyDescent="0.25">
      <c r="B96" s="1" t="s">
        <v>356</v>
      </c>
      <c r="C96" s="1" t="s">
        <v>356</v>
      </c>
      <c r="D96" s="12" t="s">
        <v>1407</v>
      </c>
      <c r="E96" s="12" t="s">
        <v>1393</v>
      </c>
      <c r="F96" s="12" t="s">
        <v>252</v>
      </c>
      <c r="G96" s="12" t="s">
        <v>1094</v>
      </c>
      <c r="H96" s="12" t="s">
        <v>39</v>
      </c>
      <c r="I96" s="12" t="s">
        <v>1098</v>
      </c>
      <c r="J96" s="12">
        <v>2017</v>
      </c>
      <c r="K96" s="12">
        <v>2017</v>
      </c>
      <c r="L96" s="12" t="s">
        <v>276</v>
      </c>
      <c r="M96" s="12" t="s">
        <v>1239</v>
      </c>
      <c r="N96" s="12" t="s">
        <v>30</v>
      </c>
      <c r="O96" s="12" t="s">
        <v>1177</v>
      </c>
      <c r="P96" s="17" t="s">
        <v>357</v>
      </c>
      <c r="Q96" s="17" t="s">
        <v>1202</v>
      </c>
      <c r="R96" s="17" t="s">
        <v>358</v>
      </c>
      <c r="S96" s="17" t="s">
        <v>1214</v>
      </c>
      <c r="T96" s="17" t="s">
        <v>358</v>
      </c>
      <c r="U96" s="17">
        <v>0</v>
      </c>
      <c r="V96" s="18">
        <v>43920</v>
      </c>
      <c r="W96" s="18"/>
      <c r="X96" s="12" t="s">
        <v>29</v>
      </c>
      <c r="Y96" s="12" t="s">
        <v>1239</v>
      </c>
      <c r="Z96" s="12" t="s">
        <v>205</v>
      </c>
      <c r="AA96" s="12" t="s">
        <v>66</v>
      </c>
      <c r="AB96" s="12" t="s">
        <v>206</v>
      </c>
      <c r="AC96" s="12" t="s">
        <v>33</v>
      </c>
      <c r="AD96" s="12" t="s">
        <v>44</v>
      </c>
      <c r="AE96" s="12" t="s">
        <v>1241</v>
      </c>
      <c r="AF96" s="12" t="s">
        <v>34</v>
      </c>
      <c r="AG96" s="12" t="s">
        <v>1239</v>
      </c>
      <c r="AH96" s="12" t="s">
        <v>267</v>
      </c>
      <c r="AI96" s="12" t="s">
        <v>1239</v>
      </c>
      <c r="AJ96" s="12" t="s">
        <v>44</v>
      </c>
      <c r="AK96" s="12" t="s">
        <v>1256</v>
      </c>
      <c r="AL96" s="12" t="s">
        <v>29</v>
      </c>
      <c r="AM96" s="12" t="s">
        <v>1257</v>
      </c>
      <c r="AN96" s="12" t="s">
        <v>1394</v>
      </c>
      <c r="AO96" s="12" t="s">
        <v>1262</v>
      </c>
    </row>
  </sheetData>
  <mergeCells count="2">
    <mergeCell ref="B2:U2"/>
    <mergeCell ref="B3:D3"/>
  </mergeCells>
  <conditionalFormatting sqref="B6:AO6">
    <cfRule type="uniqueValues" dxfId="182" priority="692"/>
    <cfRule type="duplicateValues" dxfId="181" priority="693"/>
  </conditionalFormatting>
  <conditionalFormatting sqref="B6:AO96">
    <cfRule type="cellIs" dxfId="180" priority="139" operator="equal">
      <formula>""</formula>
    </cfRule>
  </conditionalFormatting>
  <conditionalFormatting sqref="B7:AO7">
    <cfRule type="uniqueValues" dxfId="179" priority="278"/>
    <cfRule type="duplicateValues" dxfId="178" priority="279"/>
  </conditionalFormatting>
  <conditionalFormatting sqref="B8:AO8">
    <cfRule type="uniqueValues" dxfId="177" priority="284"/>
    <cfRule type="duplicateValues" dxfId="176" priority="285"/>
  </conditionalFormatting>
  <conditionalFormatting sqref="B9:AO9">
    <cfRule type="uniqueValues" dxfId="175" priority="263"/>
    <cfRule type="duplicateValues" dxfId="174" priority="264"/>
  </conditionalFormatting>
  <conditionalFormatting sqref="B10:AO10">
    <cfRule type="uniqueValues" dxfId="173" priority="260"/>
    <cfRule type="duplicateValues" dxfId="172" priority="261"/>
  </conditionalFormatting>
  <conditionalFormatting sqref="B11:AO11">
    <cfRule type="uniqueValues" dxfId="171" priority="257"/>
    <cfRule type="duplicateValues" dxfId="170" priority="258"/>
  </conditionalFormatting>
  <conditionalFormatting sqref="B12:AO12">
    <cfRule type="uniqueValues" dxfId="169" priority="254"/>
    <cfRule type="duplicateValues" dxfId="168" priority="255"/>
  </conditionalFormatting>
  <conditionalFormatting sqref="B13:AO13">
    <cfRule type="uniqueValues" dxfId="167" priority="251"/>
    <cfRule type="duplicateValues" dxfId="166" priority="252"/>
  </conditionalFormatting>
  <conditionalFormatting sqref="B14:AO14">
    <cfRule type="uniqueValues" dxfId="165" priority="248"/>
    <cfRule type="duplicateValues" dxfId="164" priority="249"/>
  </conditionalFormatting>
  <conditionalFormatting sqref="B15:AO15">
    <cfRule type="uniqueValues" dxfId="163" priority="245"/>
    <cfRule type="duplicateValues" dxfId="162" priority="246"/>
  </conditionalFormatting>
  <conditionalFormatting sqref="B16:AO16">
    <cfRule type="uniqueValues" dxfId="161" priority="242"/>
    <cfRule type="duplicateValues" dxfId="160" priority="243"/>
  </conditionalFormatting>
  <conditionalFormatting sqref="B17:AO17">
    <cfRule type="uniqueValues" dxfId="159" priority="239"/>
    <cfRule type="duplicateValues" dxfId="158" priority="240"/>
  </conditionalFormatting>
  <conditionalFormatting sqref="B18:AO18">
    <cfRule type="uniqueValues" dxfId="157" priority="236"/>
    <cfRule type="duplicateValues" dxfId="156" priority="237"/>
  </conditionalFormatting>
  <conditionalFormatting sqref="B19:AO19">
    <cfRule type="uniqueValues" dxfId="155" priority="233"/>
    <cfRule type="duplicateValues" dxfId="154" priority="234"/>
  </conditionalFormatting>
  <conditionalFormatting sqref="B20:AO20">
    <cfRule type="uniqueValues" dxfId="153" priority="230"/>
    <cfRule type="duplicateValues" dxfId="152" priority="231"/>
  </conditionalFormatting>
  <conditionalFormatting sqref="B21:AO21">
    <cfRule type="uniqueValues" dxfId="151" priority="227"/>
    <cfRule type="duplicateValues" dxfId="150" priority="228"/>
  </conditionalFormatting>
  <conditionalFormatting sqref="B22:AO22">
    <cfRule type="uniqueValues" dxfId="149" priority="224"/>
    <cfRule type="duplicateValues" dxfId="148" priority="225"/>
  </conditionalFormatting>
  <conditionalFormatting sqref="B23:AO23">
    <cfRule type="uniqueValues" dxfId="147" priority="221"/>
    <cfRule type="duplicateValues" dxfId="146" priority="222"/>
  </conditionalFormatting>
  <conditionalFormatting sqref="B24:AO24">
    <cfRule type="uniqueValues" dxfId="145" priority="218"/>
    <cfRule type="duplicateValues" dxfId="144" priority="219"/>
  </conditionalFormatting>
  <conditionalFormatting sqref="B25:AO25">
    <cfRule type="uniqueValues" dxfId="143" priority="215"/>
    <cfRule type="duplicateValues" dxfId="142" priority="216"/>
  </conditionalFormatting>
  <conditionalFormatting sqref="B26:AO26">
    <cfRule type="uniqueValues" dxfId="141" priority="212"/>
    <cfRule type="duplicateValues" dxfId="140" priority="213"/>
  </conditionalFormatting>
  <conditionalFormatting sqref="B27:AO27">
    <cfRule type="uniqueValues" dxfId="139" priority="209"/>
    <cfRule type="duplicateValues" dxfId="138" priority="210"/>
  </conditionalFormatting>
  <conditionalFormatting sqref="B28:AO28">
    <cfRule type="uniqueValues" dxfId="137" priority="206"/>
    <cfRule type="duplicateValues" dxfId="136" priority="207"/>
  </conditionalFormatting>
  <conditionalFormatting sqref="B29:AO29">
    <cfRule type="uniqueValues" dxfId="135" priority="203"/>
    <cfRule type="duplicateValues" dxfId="134" priority="204"/>
  </conditionalFormatting>
  <conditionalFormatting sqref="B30:AO30">
    <cfRule type="uniqueValues" dxfId="133" priority="200"/>
    <cfRule type="duplicateValues" dxfId="132" priority="201"/>
  </conditionalFormatting>
  <conditionalFormatting sqref="B31:AO31">
    <cfRule type="uniqueValues" dxfId="131" priority="197"/>
    <cfRule type="duplicateValues" dxfId="130" priority="198"/>
  </conditionalFormatting>
  <conditionalFormatting sqref="B32:AO32">
    <cfRule type="uniqueValues" dxfId="129" priority="194"/>
    <cfRule type="duplicateValues" dxfId="128" priority="195"/>
  </conditionalFormatting>
  <conditionalFormatting sqref="B33:AO33">
    <cfRule type="uniqueValues" dxfId="127" priority="191"/>
    <cfRule type="duplicateValues" dxfId="126" priority="192"/>
  </conditionalFormatting>
  <conditionalFormatting sqref="B34:AO34">
    <cfRule type="uniqueValues" dxfId="125" priority="188"/>
    <cfRule type="duplicateValues" dxfId="124" priority="189"/>
  </conditionalFormatting>
  <conditionalFormatting sqref="B35:AO35">
    <cfRule type="uniqueValues" dxfId="123" priority="185"/>
    <cfRule type="duplicateValues" dxfId="122" priority="186"/>
  </conditionalFormatting>
  <conditionalFormatting sqref="B36:AO36">
    <cfRule type="uniqueValues" dxfId="121" priority="182"/>
    <cfRule type="duplicateValues" dxfId="120" priority="183"/>
  </conditionalFormatting>
  <conditionalFormatting sqref="B37:AO37">
    <cfRule type="uniqueValues" dxfId="119" priority="179"/>
    <cfRule type="duplicateValues" dxfId="118" priority="180"/>
  </conditionalFormatting>
  <conditionalFormatting sqref="B38:AO38">
    <cfRule type="uniqueValues" dxfId="117" priority="176"/>
    <cfRule type="duplicateValues" dxfId="116" priority="177"/>
  </conditionalFormatting>
  <conditionalFormatting sqref="B39:AO39">
    <cfRule type="uniqueValues" dxfId="115" priority="173"/>
    <cfRule type="duplicateValues" dxfId="114" priority="174"/>
  </conditionalFormatting>
  <conditionalFormatting sqref="B40:AO40">
    <cfRule type="uniqueValues" dxfId="113" priority="170"/>
    <cfRule type="duplicateValues" dxfId="112" priority="171"/>
  </conditionalFormatting>
  <conditionalFormatting sqref="B41:AO41">
    <cfRule type="uniqueValues" dxfId="111" priority="167"/>
    <cfRule type="duplicateValues" dxfId="110" priority="168"/>
  </conditionalFormatting>
  <conditionalFormatting sqref="B42:AO42">
    <cfRule type="uniqueValues" dxfId="109" priority="164"/>
    <cfRule type="duplicateValues" dxfId="108" priority="165"/>
  </conditionalFormatting>
  <conditionalFormatting sqref="B43:AO43">
    <cfRule type="uniqueValues" dxfId="107" priority="161"/>
    <cfRule type="duplicateValues" dxfId="106" priority="162"/>
  </conditionalFormatting>
  <conditionalFormatting sqref="B44:AO44">
    <cfRule type="uniqueValues" dxfId="105" priority="158"/>
    <cfRule type="duplicateValues" dxfId="104" priority="159"/>
  </conditionalFormatting>
  <conditionalFormatting sqref="B45:AO45">
    <cfRule type="uniqueValues" dxfId="103" priority="155"/>
    <cfRule type="duplicateValues" dxfId="102" priority="156"/>
  </conditionalFormatting>
  <conditionalFormatting sqref="B46:AO46">
    <cfRule type="uniqueValues" dxfId="101" priority="152"/>
    <cfRule type="duplicateValues" dxfId="100" priority="153"/>
  </conditionalFormatting>
  <conditionalFormatting sqref="B47:AO47">
    <cfRule type="uniqueValues" dxfId="99" priority="149"/>
    <cfRule type="duplicateValues" dxfId="98" priority="150"/>
  </conditionalFormatting>
  <conditionalFormatting sqref="B48:AO48">
    <cfRule type="uniqueValues" dxfId="97" priority="146"/>
    <cfRule type="duplicateValues" dxfId="96" priority="147"/>
  </conditionalFormatting>
  <conditionalFormatting sqref="B49:AO49">
    <cfRule type="uniqueValues" dxfId="95" priority="143"/>
    <cfRule type="duplicateValues" dxfId="94" priority="144"/>
  </conditionalFormatting>
  <conditionalFormatting sqref="B50:AO50">
    <cfRule type="uniqueValues" dxfId="93" priority="140"/>
    <cfRule type="duplicateValues" dxfId="92" priority="141"/>
  </conditionalFormatting>
  <conditionalFormatting sqref="B51:AO51">
    <cfRule type="uniqueValues" dxfId="91" priority="416"/>
    <cfRule type="duplicateValues" dxfId="90" priority="417"/>
  </conditionalFormatting>
  <conditionalFormatting sqref="B52:AO52">
    <cfRule type="uniqueValues" dxfId="89" priority="422"/>
    <cfRule type="duplicateValues" dxfId="88" priority="423"/>
  </conditionalFormatting>
  <conditionalFormatting sqref="B53:AO53">
    <cfRule type="uniqueValues" dxfId="87" priority="428"/>
    <cfRule type="duplicateValues" dxfId="86" priority="429"/>
  </conditionalFormatting>
  <conditionalFormatting sqref="B54:AO54">
    <cfRule type="uniqueValues" dxfId="85" priority="434"/>
    <cfRule type="duplicateValues" dxfId="84" priority="435"/>
  </conditionalFormatting>
  <conditionalFormatting sqref="B55:AO55">
    <cfRule type="uniqueValues" dxfId="83" priority="440"/>
    <cfRule type="duplicateValues" dxfId="82" priority="441"/>
  </conditionalFormatting>
  <conditionalFormatting sqref="B56:AO56">
    <cfRule type="uniqueValues" dxfId="81" priority="446"/>
    <cfRule type="duplicateValues" dxfId="80" priority="447"/>
  </conditionalFormatting>
  <conditionalFormatting sqref="B57:AO57">
    <cfRule type="uniqueValues" dxfId="79" priority="452"/>
    <cfRule type="duplicateValues" dxfId="78" priority="453"/>
  </conditionalFormatting>
  <conditionalFormatting sqref="B58:AO58">
    <cfRule type="uniqueValues" dxfId="77" priority="458"/>
    <cfRule type="duplicateValues" dxfId="76" priority="459"/>
  </conditionalFormatting>
  <conditionalFormatting sqref="B59:AO59">
    <cfRule type="uniqueValues" dxfId="75" priority="464"/>
    <cfRule type="duplicateValues" dxfId="74" priority="465"/>
  </conditionalFormatting>
  <conditionalFormatting sqref="B60:AO60">
    <cfRule type="uniqueValues" dxfId="73" priority="470"/>
    <cfRule type="duplicateValues" dxfId="72" priority="471"/>
  </conditionalFormatting>
  <conditionalFormatting sqref="B61:AO61">
    <cfRule type="uniqueValues" dxfId="71" priority="476"/>
    <cfRule type="duplicateValues" dxfId="70" priority="477"/>
  </conditionalFormatting>
  <conditionalFormatting sqref="B62:AO62">
    <cfRule type="uniqueValues" dxfId="69" priority="482"/>
    <cfRule type="duplicateValues" dxfId="68" priority="483"/>
  </conditionalFormatting>
  <conditionalFormatting sqref="B63:AO63">
    <cfRule type="uniqueValues" dxfId="67" priority="488"/>
    <cfRule type="duplicateValues" dxfId="66" priority="489"/>
  </conditionalFormatting>
  <conditionalFormatting sqref="B64:AO64">
    <cfRule type="uniqueValues" dxfId="65" priority="494"/>
    <cfRule type="duplicateValues" dxfId="64" priority="495"/>
  </conditionalFormatting>
  <conditionalFormatting sqref="B65:AO65">
    <cfRule type="uniqueValues" dxfId="63" priority="500"/>
    <cfRule type="duplicateValues" dxfId="62" priority="501"/>
  </conditionalFormatting>
  <conditionalFormatting sqref="B66:AO66">
    <cfRule type="uniqueValues" dxfId="61" priority="506"/>
    <cfRule type="duplicateValues" dxfId="60" priority="507"/>
  </conditionalFormatting>
  <conditionalFormatting sqref="B67:AO67">
    <cfRule type="uniqueValues" dxfId="59" priority="512"/>
    <cfRule type="duplicateValues" dxfId="58" priority="513"/>
  </conditionalFormatting>
  <conditionalFormatting sqref="B68:AO68">
    <cfRule type="uniqueValues" dxfId="57" priority="518"/>
    <cfRule type="duplicateValues" dxfId="56" priority="519"/>
  </conditionalFormatting>
  <conditionalFormatting sqref="B69:AO69">
    <cfRule type="uniqueValues" dxfId="55" priority="524"/>
    <cfRule type="duplicateValues" dxfId="54" priority="525"/>
  </conditionalFormatting>
  <conditionalFormatting sqref="B70:AO70">
    <cfRule type="uniqueValues" dxfId="53" priority="530"/>
    <cfRule type="duplicateValues" dxfId="52" priority="531"/>
  </conditionalFormatting>
  <conditionalFormatting sqref="B71:AO71">
    <cfRule type="uniqueValues" dxfId="51" priority="536"/>
    <cfRule type="duplicateValues" dxfId="50" priority="537"/>
  </conditionalFormatting>
  <conditionalFormatting sqref="B72:AO72">
    <cfRule type="uniqueValues" dxfId="49" priority="542"/>
    <cfRule type="duplicateValues" dxfId="48" priority="543"/>
  </conditionalFormatting>
  <conditionalFormatting sqref="B73:AO73">
    <cfRule type="uniqueValues" dxfId="47" priority="548"/>
    <cfRule type="duplicateValues" dxfId="46" priority="549"/>
  </conditionalFormatting>
  <conditionalFormatting sqref="B74:AO74">
    <cfRule type="uniqueValues" dxfId="45" priority="554"/>
    <cfRule type="duplicateValues" dxfId="44" priority="555"/>
  </conditionalFormatting>
  <conditionalFormatting sqref="B75:AO75">
    <cfRule type="uniqueValues" dxfId="43" priority="560"/>
    <cfRule type="duplicateValues" dxfId="42" priority="561"/>
  </conditionalFormatting>
  <conditionalFormatting sqref="B76:AO76">
    <cfRule type="uniqueValues" dxfId="41" priority="566"/>
    <cfRule type="duplicateValues" dxfId="40" priority="567"/>
  </conditionalFormatting>
  <conditionalFormatting sqref="B77:AO77">
    <cfRule type="uniqueValues" dxfId="39" priority="572"/>
    <cfRule type="duplicateValues" dxfId="38" priority="573"/>
  </conditionalFormatting>
  <conditionalFormatting sqref="B78:AO78">
    <cfRule type="uniqueValues" dxfId="37" priority="578"/>
    <cfRule type="duplicateValues" dxfId="36" priority="579"/>
  </conditionalFormatting>
  <conditionalFormatting sqref="B79:AO79">
    <cfRule type="uniqueValues" dxfId="35" priority="584"/>
    <cfRule type="duplicateValues" dxfId="34" priority="585"/>
  </conditionalFormatting>
  <conditionalFormatting sqref="B80:AO80">
    <cfRule type="uniqueValues" dxfId="33" priority="590"/>
    <cfRule type="duplicateValues" dxfId="32" priority="591"/>
  </conditionalFormatting>
  <conditionalFormatting sqref="B81:AO81">
    <cfRule type="uniqueValues" dxfId="31" priority="596"/>
    <cfRule type="duplicateValues" dxfId="30" priority="597"/>
  </conditionalFormatting>
  <conditionalFormatting sqref="B82:AO82">
    <cfRule type="uniqueValues" dxfId="29" priority="602"/>
    <cfRule type="duplicateValues" dxfId="28" priority="603"/>
  </conditionalFormatting>
  <conditionalFormatting sqref="B83:AO83">
    <cfRule type="uniqueValues" dxfId="27" priority="608"/>
    <cfRule type="duplicateValues" dxfId="26" priority="609"/>
  </conditionalFormatting>
  <conditionalFormatting sqref="B84:AO84">
    <cfRule type="uniqueValues" dxfId="25" priority="614"/>
    <cfRule type="duplicateValues" dxfId="24" priority="615"/>
  </conditionalFormatting>
  <conditionalFormatting sqref="B85:AO85">
    <cfRule type="uniqueValues" dxfId="23" priority="620"/>
    <cfRule type="duplicateValues" dxfId="22" priority="621"/>
  </conditionalFormatting>
  <conditionalFormatting sqref="B86:AO86">
    <cfRule type="uniqueValues" dxfId="21" priority="626"/>
    <cfRule type="duplicateValues" dxfId="20" priority="627"/>
  </conditionalFormatting>
  <conditionalFormatting sqref="B87:AO87">
    <cfRule type="uniqueValues" dxfId="19" priority="632"/>
    <cfRule type="duplicateValues" dxfId="18" priority="633"/>
  </conditionalFormatting>
  <conditionalFormatting sqref="B88:AO88">
    <cfRule type="uniqueValues" dxfId="17" priority="638"/>
    <cfRule type="duplicateValues" dxfId="16" priority="639"/>
  </conditionalFormatting>
  <conditionalFormatting sqref="B89:AO89">
    <cfRule type="uniqueValues" dxfId="15" priority="644"/>
    <cfRule type="duplicateValues" dxfId="14" priority="645"/>
  </conditionalFormatting>
  <conditionalFormatting sqref="B90:AO90">
    <cfRule type="uniqueValues" dxfId="13" priority="650"/>
    <cfRule type="duplicateValues" dxfId="12" priority="651"/>
  </conditionalFormatting>
  <conditionalFormatting sqref="B91:AO91">
    <cfRule type="uniqueValues" dxfId="11" priority="656"/>
    <cfRule type="duplicateValues" dxfId="10" priority="657"/>
  </conditionalFormatting>
  <conditionalFormatting sqref="B92:AO92">
    <cfRule type="uniqueValues" dxfId="9" priority="662"/>
    <cfRule type="duplicateValues" dxfId="8" priority="663"/>
  </conditionalFormatting>
  <conditionalFormatting sqref="B93:AO93">
    <cfRule type="uniqueValues" dxfId="7" priority="668"/>
    <cfRule type="duplicateValues" dxfId="6" priority="669"/>
  </conditionalFormatting>
  <conditionalFormatting sqref="B94:AO94">
    <cfRule type="uniqueValues" dxfId="5" priority="674"/>
    <cfRule type="duplicateValues" dxfId="4" priority="675"/>
  </conditionalFormatting>
  <conditionalFormatting sqref="B95:AO95">
    <cfRule type="uniqueValues" dxfId="3" priority="680"/>
    <cfRule type="duplicateValues" dxfId="2" priority="681"/>
  </conditionalFormatting>
  <conditionalFormatting sqref="B96:AO96">
    <cfRule type="uniqueValues" dxfId="1" priority="686"/>
    <cfRule type="duplicateValues" dxfId="0" priority="687"/>
  </conditionalFormatting>
  <pageMargins left="0.511811024" right="0.511811024" top="0.78740157499999996" bottom="0.78740157499999996" header="0.31496062000000002" footer="0.31496062000000002"/>
  <pageSetup orientation="portrait" horizontalDpi="90" verticalDpi="9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96CF7-F62D-4825-B76C-54F5BA788EA5}">
  <dimension ref="B2:U63"/>
  <sheetViews>
    <sheetView zoomScale="70" zoomScaleNormal="70" workbookViewId="0">
      <selection activeCell="E13" sqref="E13"/>
    </sheetView>
  </sheetViews>
  <sheetFormatPr defaultColWidth="11.42578125" defaultRowHeight="15" x14ac:dyDescent="0.25"/>
  <cols>
    <col min="1" max="1" width="2.5703125" customWidth="1"/>
    <col min="2" max="2" width="14.5703125" customWidth="1"/>
    <col min="3" max="3" width="17.7109375" customWidth="1"/>
    <col min="4" max="4" width="15.85546875" bestFit="1" customWidth="1"/>
    <col min="5" max="5" width="28.28515625" bestFit="1" customWidth="1"/>
    <col min="6" max="6" width="15.5703125" customWidth="1"/>
    <col min="7" max="7" width="14.7109375" customWidth="1"/>
    <col min="8" max="8" width="18.85546875" customWidth="1"/>
    <col min="9" max="9" width="14.7109375" customWidth="1"/>
    <col min="10" max="10" width="55.85546875" customWidth="1"/>
    <col min="11" max="11" width="17.28515625" customWidth="1"/>
    <col min="12" max="12" width="14.7109375" customWidth="1"/>
    <col min="13" max="13" width="6.28515625" customWidth="1"/>
    <col min="14" max="14" width="18.85546875" bestFit="1" customWidth="1"/>
    <col min="15" max="15" width="8.140625" customWidth="1"/>
    <col min="16" max="16" width="8" bestFit="1" customWidth="1"/>
    <col min="17" max="17" width="9.140625" bestFit="1" customWidth="1"/>
    <col min="18" max="18" width="4.5703125" bestFit="1" customWidth="1"/>
    <col min="19" max="19" width="12" bestFit="1" customWidth="1"/>
  </cols>
  <sheetData>
    <row r="2" spans="2:21" ht="75" x14ac:dyDescent="0.25">
      <c r="B2" s="106" t="s">
        <v>1414</v>
      </c>
      <c r="C2" s="106" t="s">
        <v>1416</v>
      </c>
      <c r="D2" s="106" t="s">
        <v>390</v>
      </c>
      <c r="E2" s="106" t="s">
        <v>391</v>
      </c>
      <c r="F2" s="106" t="s">
        <v>1417</v>
      </c>
      <c r="G2" s="106" t="s">
        <v>1418</v>
      </c>
      <c r="H2" s="106" t="s">
        <v>1419</v>
      </c>
      <c r="I2" s="106" t="s">
        <v>1420</v>
      </c>
      <c r="J2" s="106" t="s">
        <v>1421</v>
      </c>
      <c r="K2" s="106" t="s">
        <v>1422</v>
      </c>
      <c r="L2" s="106" t="s">
        <v>1423</v>
      </c>
    </row>
    <row r="3" spans="2:21" x14ac:dyDescent="0.25">
      <c r="B3" s="107" t="s">
        <v>1424</v>
      </c>
      <c r="C3" s="107" t="s">
        <v>1425</v>
      </c>
      <c r="D3" s="108" t="s">
        <v>406</v>
      </c>
      <c r="E3" s="107" t="s">
        <v>375</v>
      </c>
      <c r="F3" s="107" t="s">
        <v>1408</v>
      </c>
      <c r="G3" s="107" t="s">
        <v>1409</v>
      </c>
      <c r="H3" s="107" t="s">
        <v>1099</v>
      </c>
      <c r="I3" s="109">
        <v>1</v>
      </c>
      <c r="J3" s="110"/>
      <c r="K3" s="111" t="s">
        <v>1239</v>
      </c>
      <c r="L3" s="111"/>
      <c r="N3" s="112"/>
      <c r="O3" s="113" t="s">
        <v>1426</v>
      </c>
      <c r="P3" s="112" t="s">
        <v>1409</v>
      </c>
      <c r="Q3" s="112" t="s">
        <v>1427</v>
      </c>
      <c r="R3" s="112" t="s">
        <v>1411</v>
      </c>
      <c r="S3" s="112" t="s">
        <v>1412</v>
      </c>
      <c r="T3" s="112" t="s">
        <v>1428</v>
      </c>
      <c r="U3" s="112" t="s">
        <v>1429</v>
      </c>
    </row>
    <row r="4" spans="2:21" x14ac:dyDescent="0.25">
      <c r="B4" s="107" t="s">
        <v>1424</v>
      </c>
      <c r="C4" s="107" t="s">
        <v>1425</v>
      </c>
      <c r="D4" s="108" t="s">
        <v>406</v>
      </c>
      <c r="E4" s="107" t="s">
        <v>376</v>
      </c>
      <c r="F4" s="107" t="s">
        <v>1408</v>
      </c>
      <c r="G4" s="107" t="s">
        <v>1409</v>
      </c>
      <c r="H4" s="107" t="s">
        <v>1099</v>
      </c>
      <c r="I4" s="109">
        <v>3</v>
      </c>
      <c r="J4" s="110"/>
      <c r="K4" s="111" t="s">
        <v>1239</v>
      </c>
      <c r="L4" s="111"/>
      <c r="N4" s="112" t="s">
        <v>1430</v>
      </c>
      <c r="O4" s="113">
        <f>SUBTOTAL(9,P4:U4)</f>
        <v>37</v>
      </c>
      <c r="P4" s="112">
        <v>17</v>
      </c>
      <c r="Q4" s="112">
        <v>14</v>
      </c>
      <c r="R4" s="112">
        <v>3</v>
      </c>
      <c r="S4" s="112">
        <v>1</v>
      </c>
      <c r="T4" s="112">
        <v>0</v>
      </c>
      <c r="U4" s="112">
        <v>2</v>
      </c>
    </row>
    <row r="5" spans="2:21" x14ac:dyDescent="0.25">
      <c r="B5" s="107" t="s">
        <v>1424</v>
      </c>
      <c r="C5" s="107" t="s">
        <v>1425</v>
      </c>
      <c r="D5" s="108" t="s">
        <v>406</v>
      </c>
      <c r="E5" s="107" t="s">
        <v>377</v>
      </c>
      <c r="F5" s="107" t="s">
        <v>1408</v>
      </c>
      <c r="G5" s="107" t="s">
        <v>1409</v>
      </c>
      <c r="H5" s="107" t="s">
        <v>1099</v>
      </c>
      <c r="I5" s="109">
        <v>6</v>
      </c>
      <c r="J5" s="110"/>
      <c r="K5" s="111" t="s">
        <v>1239</v>
      </c>
      <c r="L5" s="111"/>
    </row>
    <row r="6" spans="2:21" x14ac:dyDescent="0.25">
      <c r="B6" s="107" t="s">
        <v>1424</v>
      </c>
      <c r="C6" s="107" t="s">
        <v>1425</v>
      </c>
      <c r="D6" s="108" t="s">
        <v>406</v>
      </c>
      <c r="E6" s="107" t="s">
        <v>378</v>
      </c>
      <c r="F6" s="107" t="s">
        <v>1408</v>
      </c>
      <c r="G6" s="107" t="s">
        <v>1409</v>
      </c>
      <c r="H6" s="107" t="s">
        <v>1431</v>
      </c>
      <c r="I6" s="109">
        <v>31</v>
      </c>
      <c r="J6" s="110"/>
      <c r="K6" s="111" t="s">
        <v>1239</v>
      </c>
      <c r="L6" s="111"/>
      <c r="N6" s="112" t="s">
        <v>1432</v>
      </c>
      <c r="O6" s="113">
        <f>SUM(P6:T6)</f>
        <v>11</v>
      </c>
      <c r="P6" s="112">
        <v>6</v>
      </c>
      <c r="Q6" s="112">
        <v>2</v>
      </c>
      <c r="R6" s="112">
        <v>2</v>
      </c>
      <c r="S6" s="112">
        <v>1</v>
      </c>
      <c r="T6" s="112">
        <v>0</v>
      </c>
      <c r="U6" s="112">
        <v>0</v>
      </c>
    </row>
    <row r="7" spans="2:21" ht="30" x14ac:dyDescent="0.25">
      <c r="B7" s="107" t="s">
        <v>1424</v>
      </c>
      <c r="C7" s="107" t="s">
        <v>1425</v>
      </c>
      <c r="D7" s="108" t="s">
        <v>406</v>
      </c>
      <c r="E7" s="107" t="s">
        <v>379</v>
      </c>
      <c r="F7" s="107" t="s">
        <v>1408</v>
      </c>
      <c r="G7" s="107" t="s">
        <v>1409</v>
      </c>
      <c r="H7" s="107" t="s">
        <v>1099</v>
      </c>
      <c r="I7" s="109">
        <v>1</v>
      </c>
      <c r="J7" s="110" t="s">
        <v>1433</v>
      </c>
      <c r="K7" s="111" t="s">
        <v>1239</v>
      </c>
      <c r="L7" s="111"/>
      <c r="N7" s="112" t="s">
        <v>1434</v>
      </c>
      <c r="O7" s="113">
        <f>SUM(P7:T7)</f>
        <v>2</v>
      </c>
      <c r="P7" s="112">
        <v>1</v>
      </c>
      <c r="Q7" s="112">
        <v>1</v>
      </c>
      <c r="R7" s="112">
        <v>0</v>
      </c>
      <c r="S7" s="112">
        <v>0</v>
      </c>
      <c r="T7" s="112">
        <v>0</v>
      </c>
      <c r="U7" s="112">
        <v>0</v>
      </c>
    </row>
    <row r="8" spans="2:21" x14ac:dyDescent="0.25">
      <c r="B8" s="107" t="s">
        <v>1424</v>
      </c>
      <c r="C8" s="107" t="s">
        <v>1425</v>
      </c>
      <c r="D8" s="108" t="s">
        <v>539</v>
      </c>
      <c r="E8" s="107" t="s">
        <v>380</v>
      </c>
      <c r="F8" s="107" t="s">
        <v>1177</v>
      </c>
      <c r="G8" s="107" t="s">
        <v>1409</v>
      </c>
      <c r="H8" s="107" t="s">
        <v>1431</v>
      </c>
      <c r="I8" s="109">
        <v>3</v>
      </c>
      <c r="J8" s="110"/>
      <c r="K8" s="111" t="s">
        <v>1239</v>
      </c>
      <c r="L8" s="111"/>
      <c r="N8" s="112" t="s">
        <v>1435</v>
      </c>
      <c r="O8" s="113">
        <f>SUBTOTAL(9,P8:U8)</f>
        <v>13</v>
      </c>
      <c r="P8" s="112">
        <f>SUM(P6:P7)</f>
        <v>7</v>
      </c>
      <c r="Q8" s="112">
        <f>SUM(Q6:Q7)</f>
        <v>3</v>
      </c>
      <c r="R8" s="112">
        <f>SUM(R6:R7)</f>
        <v>2</v>
      </c>
      <c r="S8" s="112">
        <f>SUM(S6:S7)</f>
        <v>1</v>
      </c>
      <c r="T8" s="112">
        <f>SUM(T6:T7)</f>
        <v>0</v>
      </c>
      <c r="U8" s="112">
        <v>0</v>
      </c>
    </row>
    <row r="9" spans="2:21" x14ac:dyDescent="0.25">
      <c r="B9" s="107" t="s">
        <v>1424</v>
      </c>
      <c r="C9" s="107" t="s">
        <v>1425</v>
      </c>
      <c r="D9" s="107" t="s">
        <v>553</v>
      </c>
      <c r="E9" s="107" t="s">
        <v>225</v>
      </c>
      <c r="F9" s="107" t="s">
        <v>1177</v>
      </c>
      <c r="G9" s="107" t="s">
        <v>1410</v>
      </c>
      <c r="H9" s="107" t="s">
        <v>1100</v>
      </c>
      <c r="I9" s="114">
        <v>6</v>
      </c>
      <c r="J9" s="110"/>
      <c r="K9" s="111" t="s">
        <v>1239</v>
      </c>
      <c r="L9" s="111"/>
    </row>
    <row r="10" spans="2:21" x14ac:dyDescent="0.25">
      <c r="B10" s="107" t="s">
        <v>1424</v>
      </c>
      <c r="C10" s="107" t="s">
        <v>1425</v>
      </c>
      <c r="D10" s="107" t="s">
        <v>576</v>
      </c>
      <c r="E10" s="107" t="s">
        <v>384</v>
      </c>
      <c r="F10" s="107" t="s">
        <v>1177</v>
      </c>
      <c r="G10" s="107" t="s">
        <v>1410</v>
      </c>
      <c r="H10" s="107" t="s">
        <v>1431</v>
      </c>
      <c r="I10" s="114">
        <v>8</v>
      </c>
      <c r="J10" s="110"/>
      <c r="K10" s="111" t="s">
        <v>1239</v>
      </c>
      <c r="L10" s="111"/>
      <c r="N10" s="115" t="s">
        <v>1436</v>
      </c>
      <c r="O10" s="116">
        <f t="shared" ref="O10:U10" si="0">O8+O4</f>
        <v>50</v>
      </c>
      <c r="P10" s="115">
        <f t="shared" si="0"/>
        <v>24</v>
      </c>
      <c r="Q10" s="115">
        <f t="shared" si="0"/>
        <v>17</v>
      </c>
      <c r="R10" s="115">
        <f t="shared" si="0"/>
        <v>5</v>
      </c>
      <c r="S10" s="115">
        <f t="shared" si="0"/>
        <v>2</v>
      </c>
      <c r="T10" s="115">
        <f t="shared" si="0"/>
        <v>0</v>
      </c>
      <c r="U10" s="115">
        <f t="shared" si="0"/>
        <v>2</v>
      </c>
    </row>
    <row r="11" spans="2:21" x14ac:dyDescent="0.25">
      <c r="B11" s="107" t="s">
        <v>1437</v>
      </c>
      <c r="C11" s="107" t="s">
        <v>1425</v>
      </c>
      <c r="D11" s="108" t="s">
        <v>603</v>
      </c>
      <c r="E11" s="108" t="s">
        <v>240</v>
      </c>
      <c r="F11" s="108" t="s">
        <v>1177</v>
      </c>
      <c r="G11" s="107" t="s">
        <v>1411</v>
      </c>
      <c r="H11" s="107" t="s">
        <v>1431</v>
      </c>
      <c r="I11" s="109">
        <v>2</v>
      </c>
      <c r="J11" s="110"/>
      <c r="K11" s="111"/>
      <c r="L11" s="111" t="s">
        <v>1239</v>
      </c>
    </row>
    <row r="12" spans="2:21" x14ac:dyDescent="0.25">
      <c r="B12" s="107" t="s">
        <v>1437</v>
      </c>
      <c r="C12" s="107" t="s">
        <v>1425</v>
      </c>
      <c r="D12" s="107" t="s">
        <v>563</v>
      </c>
      <c r="E12" s="107" t="s">
        <v>383</v>
      </c>
      <c r="F12" s="107" t="s">
        <v>1177</v>
      </c>
      <c r="G12" s="107" t="s">
        <v>1411</v>
      </c>
      <c r="H12" s="107" t="s">
        <v>1099</v>
      </c>
      <c r="I12" s="114">
        <v>1</v>
      </c>
      <c r="J12" s="110"/>
      <c r="K12" s="111"/>
      <c r="L12" s="111" t="s">
        <v>1239</v>
      </c>
    </row>
    <row r="13" spans="2:21" x14ac:dyDescent="0.25">
      <c r="B13" s="107" t="s">
        <v>1437</v>
      </c>
      <c r="C13" s="107" t="s">
        <v>1425</v>
      </c>
      <c r="D13" s="108" t="s">
        <v>395</v>
      </c>
      <c r="E13" s="107" t="s">
        <v>381</v>
      </c>
      <c r="F13" s="107" t="s">
        <v>1177</v>
      </c>
      <c r="G13" s="107" t="s">
        <v>1412</v>
      </c>
      <c r="H13" s="107" t="s">
        <v>1099</v>
      </c>
      <c r="I13" s="109">
        <v>4</v>
      </c>
      <c r="J13" s="110"/>
      <c r="K13" s="111"/>
      <c r="L13" s="111" t="s">
        <v>1239</v>
      </c>
    </row>
    <row r="14" spans="2:21" x14ac:dyDescent="0.25">
      <c r="B14" s="117" t="s">
        <v>1438</v>
      </c>
      <c r="C14" s="118"/>
      <c r="D14" s="119">
        <v>7</v>
      </c>
      <c r="E14" s="119">
        <v>11</v>
      </c>
      <c r="F14" s="166"/>
      <c r="G14" s="167"/>
      <c r="H14" s="168"/>
      <c r="I14" s="120">
        <f>SUM(I3:I13)</f>
        <v>66</v>
      </c>
      <c r="J14" s="121"/>
      <c r="K14" s="122"/>
      <c r="L14" s="122"/>
    </row>
    <row r="15" spans="2:21" x14ac:dyDescent="0.25">
      <c r="B15" s="107" t="s">
        <v>1424</v>
      </c>
      <c r="C15" s="107" t="s">
        <v>1439</v>
      </c>
      <c r="D15" s="108" t="s">
        <v>646</v>
      </c>
      <c r="E15" s="107" t="s">
        <v>382</v>
      </c>
      <c r="F15" s="107" t="s">
        <v>1177</v>
      </c>
      <c r="G15" s="107" t="s">
        <v>1409</v>
      </c>
      <c r="H15" s="107" t="s">
        <v>1431</v>
      </c>
      <c r="I15" s="109">
        <v>3</v>
      </c>
      <c r="J15" s="110"/>
      <c r="K15" s="111" t="s">
        <v>1239</v>
      </c>
      <c r="L15" s="111"/>
    </row>
    <row r="16" spans="2:21" x14ac:dyDescent="0.25">
      <c r="B16" s="107" t="s">
        <v>1424</v>
      </c>
      <c r="C16" s="107" t="s">
        <v>1439</v>
      </c>
      <c r="D16" s="108" t="s">
        <v>655</v>
      </c>
      <c r="E16" s="107" t="s">
        <v>229</v>
      </c>
      <c r="F16" s="107" t="s">
        <v>1177</v>
      </c>
      <c r="G16" s="107" t="s">
        <v>1410</v>
      </c>
      <c r="H16" s="107" t="s">
        <v>1431</v>
      </c>
      <c r="I16" s="109">
        <v>6</v>
      </c>
      <c r="J16" s="110"/>
      <c r="K16" s="111" t="s">
        <v>1239</v>
      </c>
      <c r="L16" s="111"/>
    </row>
    <row r="17" spans="2:14" x14ac:dyDescent="0.25">
      <c r="B17" s="123" t="s">
        <v>1440</v>
      </c>
      <c r="C17" s="124"/>
      <c r="D17" s="125">
        <v>2</v>
      </c>
      <c r="E17" s="125">
        <v>2</v>
      </c>
      <c r="F17" s="126"/>
      <c r="G17" s="127"/>
      <c r="H17" s="128"/>
      <c r="I17" s="129">
        <f>SUM(I15:I16)</f>
        <v>9</v>
      </c>
      <c r="J17" s="130"/>
      <c r="K17" s="122"/>
      <c r="L17" s="122"/>
    </row>
    <row r="18" spans="2:14" x14ac:dyDescent="0.25">
      <c r="B18" s="169" t="s">
        <v>1441</v>
      </c>
      <c r="C18" s="170"/>
      <c r="D18" s="131">
        <f>D14+D17</f>
        <v>9</v>
      </c>
      <c r="E18" s="131">
        <f>+E14+E17</f>
        <v>13</v>
      </c>
      <c r="F18" s="171"/>
      <c r="G18" s="172"/>
      <c r="H18" s="173"/>
      <c r="I18" s="132">
        <f>+I14+I17</f>
        <v>75</v>
      </c>
      <c r="J18" s="133" t="s">
        <v>1442</v>
      </c>
      <c r="K18" s="131">
        <v>10</v>
      </c>
      <c r="L18" s="131">
        <v>3</v>
      </c>
    </row>
    <row r="19" spans="2:14" ht="75" x14ac:dyDescent="0.25">
      <c r="B19" s="106" t="s">
        <v>1414</v>
      </c>
      <c r="C19" s="106" t="s">
        <v>1416</v>
      </c>
      <c r="D19" s="106" t="s">
        <v>390</v>
      </c>
      <c r="E19" s="106" t="s">
        <v>391</v>
      </c>
      <c r="F19" s="106" t="s">
        <v>1417</v>
      </c>
      <c r="G19" s="106" t="s">
        <v>1418</v>
      </c>
      <c r="H19" s="106" t="s">
        <v>1419</v>
      </c>
      <c r="I19" s="106" t="s">
        <v>1420</v>
      </c>
      <c r="J19" s="134" t="s">
        <v>1421</v>
      </c>
      <c r="K19" s="135" t="s">
        <v>1443</v>
      </c>
      <c r="L19" s="135" t="s">
        <v>1444</v>
      </c>
      <c r="N19" s="144" t="s">
        <v>1157</v>
      </c>
    </row>
    <row r="20" spans="2:14" x14ac:dyDescent="0.25">
      <c r="B20" s="107" t="s">
        <v>1415</v>
      </c>
      <c r="C20" s="107" t="s">
        <v>1445</v>
      </c>
      <c r="D20" s="107" t="s">
        <v>860</v>
      </c>
      <c r="E20" s="107" t="s">
        <v>167</v>
      </c>
      <c r="F20" s="107" t="s">
        <v>1180</v>
      </c>
      <c r="G20" s="107" t="s">
        <v>1158</v>
      </c>
      <c r="H20" s="107" t="s">
        <v>1101</v>
      </c>
      <c r="I20" s="136">
        <v>1</v>
      </c>
      <c r="J20" s="137" t="s">
        <v>1446</v>
      </c>
      <c r="K20" s="111"/>
      <c r="L20" s="111" t="s">
        <v>1239</v>
      </c>
    </row>
    <row r="21" spans="2:14" x14ac:dyDescent="0.25">
      <c r="B21" s="107" t="s">
        <v>1415</v>
      </c>
      <c r="C21" s="107" t="s">
        <v>1447</v>
      </c>
      <c r="D21" s="107" t="s">
        <v>855</v>
      </c>
      <c r="E21" s="107" t="s">
        <v>891</v>
      </c>
      <c r="F21" s="107" t="s">
        <v>1180</v>
      </c>
      <c r="G21" s="107" t="s">
        <v>1158</v>
      </c>
      <c r="H21" s="107" t="s">
        <v>1099</v>
      </c>
      <c r="I21" s="136">
        <v>1</v>
      </c>
      <c r="J21" s="137" t="s">
        <v>1446</v>
      </c>
      <c r="K21" s="111"/>
      <c r="L21" s="111" t="s">
        <v>1239</v>
      </c>
    </row>
    <row r="22" spans="2:14" x14ac:dyDescent="0.25">
      <c r="B22" s="107" t="s">
        <v>1415</v>
      </c>
      <c r="C22" s="107" t="s">
        <v>1009</v>
      </c>
      <c r="D22" s="107" t="s">
        <v>940</v>
      </c>
      <c r="E22" s="107" t="s">
        <v>132</v>
      </c>
      <c r="F22" s="107" t="s">
        <v>1177</v>
      </c>
      <c r="G22" s="107" t="s">
        <v>1410</v>
      </c>
      <c r="H22" s="107" t="s">
        <v>363</v>
      </c>
      <c r="I22" s="136">
        <v>1</v>
      </c>
      <c r="J22" s="137" t="s">
        <v>1448</v>
      </c>
      <c r="K22" s="111" t="s">
        <v>1239</v>
      </c>
      <c r="L22" s="111"/>
    </row>
    <row r="23" spans="2:14" x14ac:dyDescent="0.25">
      <c r="B23" s="107" t="s">
        <v>1415</v>
      </c>
      <c r="C23" s="107" t="s">
        <v>1009</v>
      </c>
      <c r="D23" s="107" t="s">
        <v>940</v>
      </c>
      <c r="E23" s="107" t="s">
        <v>47</v>
      </c>
      <c r="F23" s="107" t="s">
        <v>1177</v>
      </c>
      <c r="G23" s="107" t="s">
        <v>1410</v>
      </c>
      <c r="H23" s="107" t="s">
        <v>363</v>
      </c>
      <c r="I23" s="136">
        <v>1</v>
      </c>
      <c r="J23" s="137"/>
      <c r="K23" s="111" t="s">
        <v>1239</v>
      </c>
      <c r="L23" s="111"/>
    </row>
    <row r="24" spans="2:14" x14ac:dyDescent="0.25">
      <c r="B24" s="107" t="s">
        <v>1415</v>
      </c>
      <c r="C24" s="107" t="s">
        <v>1447</v>
      </c>
      <c r="D24" s="107" t="s">
        <v>855</v>
      </c>
      <c r="E24" s="107" t="s">
        <v>41</v>
      </c>
      <c r="F24" s="107" t="s">
        <v>1408</v>
      </c>
      <c r="G24" s="107" t="s">
        <v>1410</v>
      </c>
      <c r="H24" s="107" t="s">
        <v>1103</v>
      </c>
      <c r="I24" s="136">
        <v>1</v>
      </c>
      <c r="J24" s="137"/>
      <c r="K24" s="111" t="s">
        <v>1239</v>
      </c>
      <c r="L24" s="111"/>
    </row>
    <row r="25" spans="2:14" x14ac:dyDescent="0.25">
      <c r="B25" s="107" t="s">
        <v>1415</v>
      </c>
      <c r="C25" s="107" t="s">
        <v>1445</v>
      </c>
      <c r="D25" s="107" t="s">
        <v>886</v>
      </c>
      <c r="E25" s="107" t="s">
        <v>374</v>
      </c>
      <c r="F25" s="107" t="s">
        <v>1180</v>
      </c>
      <c r="G25" s="107" t="s">
        <v>1409</v>
      </c>
      <c r="H25" s="107" t="s">
        <v>363</v>
      </c>
      <c r="I25" s="136">
        <v>1</v>
      </c>
      <c r="J25" s="137" t="s">
        <v>1449</v>
      </c>
      <c r="K25" s="111" t="s">
        <v>1239</v>
      </c>
      <c r="L25" s="111"/>
    </row>
    <row r="26" spans="2:14" x14ac:dyDescent="0.25">
      <c r="B26" s="107" t="s">
        <v>1415</v>
      </c>
      <c r="C26" s="107" t="s">
        <v>1009</v>
      </c>
      <c r="D26" s="107" t="s">
        <v>983</v>
      </c>
      <c r="E26" s="107" t="s">
        <v>119</v>
      </c>
      <c r="F26" s="107" t="s">
        <v>1177</v>
      </c>
      <c r="G26" s="107" t="s">
        <v>1409</v>
      </c>
      <c r="H26" s="107" t="s">
        <v>363</v>
      </c>
      <c r="I26" s="136">
        <v>1</v>
      </c>
      <c r="J26" s="137"/>
      <c r="K26" s="111" t="s">
        <v>1239</v>
      </c>
      <c r="L26" s="111"/>
    </row>
    <row r="27" spans="2:14" x14ac:dyDescent="0.25">
      <c r="B27" s="107" t="s">
        <v>1415</v>
      </c>
      <c r="C27" s="107" t="s">
        <v>1447</v>
      </c>
      <c r="D27" s="107" t="s">
        <v>896</v>
      </c>
      <c r="E27" s="107" t="s">
        <v>169</v>
      </c>
      <c r="F27" s="107" t="s">
        <v>1408</v>
      </c>
      <c r="G27" s="107" t="s">
        <v>1409</v>
      </c>
      <c r="H27" s="107" t="s">
        <v>1103</v>
      </c>
      <c r="I27" s="136">
        <v>1</v>
      </c>
      <c r="J27" s="137"/>
      <c r="K27" s="111" t="s">
        <v>1239</v>
      </c>
      <c r="L27" s="111"/>
    </row>
    <row r="28" spans="2:14" x14ac:dyDescent="0.25">
      <c r="B28" s="107" t="s">
        <v>1415</v>
      </c>
      <c r="C28" s="107" t="s">
        <v>1445</v>
      </c>
      <c r="D28" s="107" t="s">
        <v>894</v>
      </c>
      <c r="E28" s="107" t="s">
        <v>116</v>
      </c>
      <c r="F28" s="107" t="s">
        <v>1177</v>
      </c>
      <c r="G28" s="107" t="s">
        <v>1409</v>
      </c>
      <c r="H28" s="107" t="s">
        <v>1099</v>
      </c>
      <c r="I28" s="136">
        <v>1</v>
      </c>
      <c r="J28" s="137"/>
      <c r="K28" s="111" t="s">
        <v>1239</v>
      </c>
      <c r="L28" s="111"/>
    </row>
    <row r="29" spans="2:14" x14ac:dyDescent="0.25">
      <c r="B29" s="107" t="s">
        <v>1415</v>
      </c>
      <c r="C29" s="107" t="s">
        <v>1447</v>
      </c>
      <c r="D29" s="107" t="s">
        <v>901</v>
      </c>
      <c r="E29" s="107" t="s">
        <v>135</v>
      </c>
      <c r="F29" s="107" t="s">
        <v>1177</v>
      </c>
      <c r="G29" s="107" t="s">
        <v>1411</v>
      </c>
      <c r="H29" s="107" t="s">
        <v>363</v>
      </c>
      <c r="I29" s="136">
        <v>1</v>
      </c>
      <c r="J29" s="137"/>
      <c r="K29" s="111" t="s">
        <v>1239</v>
      </c>
      <c r="L29" s="111"/>
    </row>
    <row r="30" spans="2:14" x14ac:dyDescent="0.25">
      <c r="B30" s="107" t="s">
        <v>1415</v>
      </c>
      <c r="C30" s="107" t="s">
        <v>1447</v>
      </c>
      <c r="D30" s="107" t="s">
        <v>856</v>
      </c>
      <c r="E30" s="107" t="s">
        <v>148</v>
      </c>
      <c r="F30" s="107" t="s">
        <v>1177</v>
      </c>
      <c r="G30" s="107" t="s">
        <v>1412</v>
      </c>
      <c r="H30" s="107" t="s">
        <v>1099</v>
      </c>
      <c r="I30" s="136">
        <v>1</v>
      </c>
      <c r="J30" s="137"/>
      <c r="K30" s="111" t="s">
        <v>1239</v>
      </c>
      <c r="L30" s="111"/>
    </row>
    <row r="31" spans="2:14" x14ac:dyDescent="0.25">
      <c r="B31" s="107" t="s">
        <v>1415</v>
      </c>
      <c r="C31" s="107" t="s">
        <v>1447</v>
      </c>
      <c r="D31" s="107" t="s">
        <v>855</v>
      </c>
      <c r="E31" s="107" t="s">
        <v>125</v>
      </c>
      <c r="F31" s="107" t="s">
        <v>1408</v>
      </c>
      <c r="G31" s="107" t="s">
        <v>1410</v>
      </c>
      <c r="H31" s="107" t="s">
        <v>1103</v>
      </c>
      <c r="I31" s="136">
        <v>1</v>
      </c>
      <c r="J31" s="137"/>
      <c r="K31" s="111" t="s">
        <v>1239</v>
      </c>
      <c r="L31" s="111"/>
    </row>
    <row r="32" spans="2:14" x14ac:dyDescent="0.25">
      <c r="B32" s="107" t="s">
        <v>1415</v>
      </c>
      <c r="C32" s="107" t="s">
        <v>1447</v>
      </c>
      <c r="D32" s="107" t="s">
        <v>904</v>
      </c>
      <c r="E32" s="107" t="s">
        <v>172</v>
      </c>
      <c r="F32" s="107" t="s">
        <v>1180</v>
      </c>
      <c r="G32" s="107" t="s">
        <v>1409</v>
      </c>
      <c r="H32" s="107" t="s">
        <v>1099</v>
      </c>
      <c r="I32" s="136">
        <v>1</v>
      </c>
      <c r="J32" s="137"/>
      <c r="K32" s="111" t="s">
        <v>1239</v>
      </c>
      <c r="L32" s="111"/>
    </row>
    <row r="33" spans="2:12" x14ac:dyDescent="0.25">
      <c r="B33" s="107" t="s">
        <v>1415</v>
      </c>
      <c r="C33" s="107" t="s">
        <v>1447</v>
      </c>
      <c r="D33" s="107" t="s">
        <v>845</v>
      </c>
      <c r="E33" s="107" t="s">
        <v>37</v>
      </c>
      <c r="F33" s="107" t="s">
        <v>1177</v>
      </c>
      <c r="G33" s="107" t="s">
        <v>1409</v>
      </c>
      <c r="H33" s="107" t="s">
        <v>1099</v>
      </c>
      <c r="I33" s="136">
        <v>1</v>
      </c>
      <c r="J33" s="137"/>
      <c r="K33" s="111" t="s">
        <v>1239</v>
      </c>
      <c r="L33" s="111"/>
    </row>
    <row r="34" spans="2:12" x14ac:dyDescent="0.25">
      <c r="B34" s="107" t="s">
        <v>1415</v>
      </c>
      <c r="C34" s="107" t="s">
        <v>1447</v>
      </c>
      <c r="D34" s="107" t="s">
        <v>901</v>
      </c>
      <c r="E34" s="107" t="s">
        <v>141</v>
      </c>
      <c r="F34" s="107" t="s">
        <v>1180</v>
      </c>
      <c r="G34" s="107" t="s">
        <v>1409</v>
      </c>
      <c r="H34" s="107" t="s">
        <v>363</v>
      </c>
      <c r="I34" s="136">
        <v>1</v>
      </c>
      <c r="J34" s="137"/>
      <c r="K34" s="111" t="s">
        <v>1239</v>
      </c>
      <c r="L34" s="111"/>
    </row>
    <row r="35" spans="2:12" x14ac:dyDescent="0.25">
      <c r="B35" s="107" t="s">
        <v>1415</v>
      </c>
      <c r="C35" s="107" t="s">
        <v>1445</v>
      </c>
      <c r="D35" s="107" t="s">
        <v>860</v>
      </c>
      <c r="E35" s="107" t="s">
        <v>145</v>
      </c>
      <c r="F35" s="107" t="s">
        <v>1180</v>
      </c>
      <c r="G35" s="107" t="s">
        <v>1411</v>
      </c>
      <c r="H35" s="107" t="s">
        <v>1099</v>
      </c>
      <c r="I35" s="136">
        <v>1</v>
      </c>
      <c r="J35" s="137"/>
      <c r="K35" s="111" t="s">
        <v>1239</v>
      </c>
      <c r="L35" s="111"/>
    </row>
    <row r="36" spans="2:12" x14ac:dyDescent="0.25">
      <c r="B36" s="107" t="s">
        <v>1415</v>
      </c>
      <c r="C36" s="107" t="s">
        <v>1447</v>
      </c>
      <c r="D36" s="107" t="s">
        <v>862</v>
      </c>
      <c r="E36" s="107" t="s">
        <v>53</v>
      </c>
      <c r="F36" s="107" t="s">
        <v>1408</v>
      </c>
      <c r="G36" s="107" t="s">
        <v>1410</v>
      </c>
      <c r="H36" s="107" t="s">
        <v>1103</v>
      </c>
      <c r="I36" s="136">
        <v>1</v>
      </c>
      <c r="J36" s="137"/>
      <c r="K36" s="111" t="s">
        <v>1239</v>
      </c>
      <c r="L36" s="111"/>
    </row>
    <row r="37" spans="2:12" x14ac:dyDescent="0.25">
      <c r="B37" s="107" t="s">
        <v>1415</v>
      </c>
      <c r="C37" s="107" t="s">
        <v>1445</v>
      </c>
      <c r="D37" s="107" t="s">
        <v>886</v>
      </c>
      <c r="E37" s="107" t="s">
        <v>373</v>
      </c>
      <c r="F37" s="107" t="s">
        <v>1408</v>
      </c>
      <c r="G37" s="107" t="s">
        <v>1409</v>
      </c>
      <c r="H37" s="107" t="s">
        <v>363</v>
      </c>
      <c r="I37" s="138">
        <v>3</v>
      </c>
      <c r="K37" s="111" t="s">
        <v>1239</v>
      </c>
      <c r="L37" s="111"/>
    </row>
    <row r="38" spans="2:12" x14ac:dyDescent="0.25">
      <c r="B38" s="107" t="s">
        <v>1415</v>
      </c>
      <c r="C38" s="107" t="s">
        <v>1445</v>
      </c>
      <c r="D38" s="107" t="s">
        <v>164</v>
      </c>
      <c r="E38" s="107" t="s">
        <v>164</v>
      </c>
      <c r="F38" s="107" t="s">
        <v>1180</v>
      </c>
      <c r="G38" s="107" t="s">
        <v>1410</v>
      </c>
      <c r="H38" s="107" t="s">
        <v>363</v>
      </c>
      <c r="I38" s="136">
        <v>1</v>
      </c>
      <c r="J38" s="137"/>
      <c r="K38" s="111" t="s">
        <v>1239</v>
      </c>
      <c r="L38" s="111"/>
    </row>
    <row r="39" spans="2:12" x14ac:dyDescent="0.25">
      <c r="B39" s="107" t="s">
        <v>1415</v>
      </c>
      <c r="C39" s="107" t="s">
        <v>1445</v>
      </c>
      <c r="D39" s="107" t="s">
        <v>850</v>
      </c>
      <c r="E39" s="107" t="s">
        <v>372</v>
      </c>
      <c r="F39" s="107" t="s">
        <v>1408</v>
      </c>
      <c r="G39" s="107" t="s">
        <v>1409</v>
      </c>
      <c r="H39" s="107" t="s">
        <v>1099</v>
      </c>
      <c r="I39" s="136">
        <v>4</v>
      </c>
      <c r="J39" s="137" t="s">
        <v>1450</v>
      </c>
      <c r="K39" s="111" t="s">
        <v>1239</v>
      </c>
      <c r="L39" s="111"/>
    </row>
    <row r="40" spans="2:12" x14ac:dyDescent="0.25">
      <c r="B40" s="107" t="s">
        <v>1415</v>
      </c>
      <c r="C40" s="107" t="s">
        <v>1445</v>
      </c>
      <c r="D40" s="107" t="s">
        <v>890</v>
      </c>
      <c r="E40" s="107" t="s">
        <v>84</v>
      </c>
      <c r="F40" s="107" t="s">
        <v>1177</v>
      </c>
      <c r="G40" s="107" t="s">
        <v>1409</v>
      </c>
      <c r="H40" s="107" t="s">
        <v>363</v>
      </c>
      <c r="I40" s="136">
        <v>1</v>
      </c>
      <c r="J40" s="137"/>
      <c r="K40" s="111" t="s">
        <v>1239</v>
      </c>
      <c r="L40" s="111"/>
    </row>
    <row r="41" spans="2:12" x14ac:dyDescent="0.25">
      <c r="B41" s="107" t="s">
        <v>1415</v>
      </c>
      <c r="C41" s="107" t="s">
        <v>1445</v>
      </c>
      <c r="D41" s="107" t="s">
        <v>875</v>
      </c>
      <c r="E41" s="107" t="s">
        <v>175</v>
      </c>
      <c r="F41" s="107" t="s">
        <v>1408</v>
      </c>
      <c r="G41" s="107" t="s">
        <v>1410</v>
      </c>
      <c r="H41" s="107" t="s">
        <v>1103</v>
      </c>
      <c r="I41" s="136">
        <v>1</v>
      </c>
      <c r="J41" s="137"/>
      <c r="K41" s="111" t="s">
        <v>1239</v>
      </c>
      <c r="L41" s="111"/>
    </row>
    <row r="42" spans="2:12" x14ac:dyDescent="0.25">
      <c r="B42" s="107" t="s">
        <v>1415</v>
      </c>
      <c r="C42" s="107" t="s">
        <v>1447</v>
      </c>
      <c r="D42" s="107" t="s">
        <v>855</v>
      </c>
      <c r="E42" s="107" t="s">
        <v>104</v>
      </c>
      <c r="F42" s="107" t="s">
        <v>1408</v>
      </c>
      <c r="G42" s="107" t="s">
        <v>1409</v>
      </c>
      <c r="H42" s="107" t="s">
        <v>1451</v>
      </c>
      <c r="I42" s="136">
        <v>1</v>
      </c>
      <c r="J42" s="137"/>
      <c r="K42" s="111" t="s">
        <v>1239</v>
      </c>
      <c r="L42" s="111"/>
    </row>
    <row r="43" spans="2:12" x14ac:dyDescent="0.25">
      <c r="B43" s="107" t="s">
        <v>1415</v>
      </c>
      <c r="C43" s="107" t="s">
        <v>1447</v>
      </c>
      <c r="D43" s="107" t="s">
        <v>842</v>
      </c>
      <c r="E43" s="107" t="s">
        <v>371</v>
      </c>
      <c r="F43" s="107" t="s">
        <v>1408</v>
      </c>
      <c r="G43" s="107" t="s">
        <v>1409</v>
      </c>
      <c r="H43" s="107" t="s">
        <v>1099</v>
      </c>
      <c r="I43" s="136">
        <v>1</v>
      </c>
      <c r="J43" s="137" t="s">
        <v>1452</v>
      </c>
      <c r="K43" s="111" t="s">
        <v>1239</v>
      </c>
      <c r="L43" s="111"/>
    </row>
    <row r="44" spans="2:12" x14ac:dyDescent="0.25">
      <c r="B44" s="107" t="s">
        <v>1415</v>
      </c>
      <c r="C44" s="107" t="s">
        <v>1445</v>
      </c>
      <c r="D44" s="107" t="s">
        <v>860</v>
      </c>
      <c r="E44" s="107" t="s">
        <v>155</v>
      </c>
      <c r="F44" s="107" t="s">
        <v>1177</v>
      </c>
      <c r="G44" s="107" t="s">
        <v>1411</v>
      </c>
      <c r="H44" s="107" t="s">
        <v>363</v>
      </c>
      <c r="I44" s="136">
        <v>1</v>
      </c>
      <c r="J44" s="137"/>
      <c r="K44" s="111" t="s">
        <v>1239</v>
      </c>
      <c r="L44" s="111"/>
    </row>
    <row r="45" spans="2:12" x14ac:dyDescent="0.25">
      <c r="B45" s="107" t="s">
        <v>1415</v>
      </c>
      <c r="C45" s="107" t="s">
        <v>1445</v>
      </c>
      <c r="D45" s="107" t="s">
        <v>886</v>
      </c>
      <c r="E45" s="107" t="s">
        <v>129</v>
      </c>
      <c r="F45" s="107" t="s">
        <v>1177</v>
      </c>
      <c r="G45" s="107" t="s">
        <v>1409</v>
      </c>
      <c r="H45" s="107" t="s">
        <v>363</v>
      </c>
      <c r="I45" s="136">
        <v>1</v>
      </c>
      <c r="J45" s="137"/>
      <c r="K45" s="111" t="s">
        <v>1239</v>
      </c>
      <c r="L45" s="111"/>
    </row>
    <row r="46" spans="2:12" x14ac:dyDescent="0.25">
      <c r="B46" s="107" t="s">
        <v>1415</v>
      </c>
      <c r="C46" s="107" t="s">
        <v>1445</v>
      </c>
      <c r="D46" s="107" t="s">
        <v>839</v>
      </c>
      <c r="E46" s="107" t="s">
        <v>158</v>
      </c>
      <c r="F46" s="107" t="s">
        <v>1408</v>
      </c>
      <c r="G46" s="107" t="s">
        <v>1410</v>
      </c>
      <c r="H46" s="107" t="s">
        <v>1103</v>
      </c>
      <c r="I46" s="136">
        <v>1</v>
      </c>
      <c r="J46" s="137"/>
      <c r="K46" s="111" t="s">
        <v>1239</v>
      </c>
      <c r="L46" s="111"/>
    </row>
    <row r="47" spans="2:12" x14ac:dyDescent="0.25">
      <c r="B47" s="107" t="s">
        <v>1415</v>
      </c>
      <c r="C47" s="107" t="s">
        <v>1445</v>
      </c>
      <c r="D47" s="107" t="s">
        <v>164</v>
      </c>
      <c r="E47" s="107" t="s">
        <v>88</v>
      </c>
      <c r="F47" s="107" t="s">
        <v>1408</v>
      </c>
      <c r="G47" s="107" t="s">
        <v>1410</v>
      </c>
      <c r="H47" s="107" t="s">
        <v>1103</v>
      </c>
      <c r="I47" s="136">
        <v>1</v>
      </c>
      <c r="J47" s="137"/>
      <c r="K47" s="111" t="s">
        <v>1239</v>
      </c>
      <c r="L47" s="111"/>
    </row>
    <row r="48" spans="2:12" x14ac:dyDescent="0.25">
      <c r="B48" s="107" t="s">
        <v>1415</v>
      </c>
      <c r="C48" s="107" t="s">
        <v>1447</v>
      </c>
      <c r="D48" s="107" t="s">
        <v>868</v>
      </c>
      <c r="E48" s="107" t="s">
        <v>77</v>
      </c>
      <c r="F48" s="107" t="s">
        <v>1180</v>
      </c>
      <c r="G48" s="107" t="s">
        <v>1410</v>
      </c>
      <c r="H48" s="107" t="s">
        <v>363</v>
      </c>
      <c r="I48" s="136">
        <v>1</v>
      </c>
      <c r="J48" s="137"/>
      <c r="K48" s="111" t="s">
        <v>1239</v>
      </c>
      <c r="L48" s="111"/>
    </row>
    <row r="49" spans="2:12" x14ac:dyDescent="0.25">
      <c r="B49" s="107" t="s">
        <v>1415</v>
      </c>
      <c r="C49" s="107" t="s">
        <v>1447</v>
      </c>
      <c r="D49" s="107" t="s">
        <v>855</v>
      </c>
      <c r="E49" s="107" t="s">
        <v>101</v>
      </c>
      <c r="F49" s="107" t="s">
        <v>1408</v>
      </c>
      <c r="G49" s="107" t="s">
        <v>1409</v>
      </c>
      <c r="H49" s="107" t="s">
        <v>1451</v>
      </c>
      <c r="I49" s="136">
        <v>1</v>
      </c>
      <c r="J49" s="137"/>
      <c r="K49" s="111" t="s">
        <v>1239</v>
      </c>
      <c r="L49" s="111"/>
    </row>
    <row r="50" spans="2:12" x14ac:dyDescent="0.25">
      <c r="B50" s="107" t="s">
        <v>1415</v>
      </c>
      <c r="C50" s="107" t="s">
        <v>1447</v>
      </c>
      <c r="D50" s="107" t="s">
        <v>901</v>
      </c>
      <c r="E50" s="107" t="s">
        <v>137</v>
      </c>
      <c r="F50" s="107" t="s">
        <v>1177</v>
      </c>
      <c r="G50" s="107" t="s">
        <v>1409</v>
      </c>
      <c r="H50" s="107" t="s">
        <v>1099</v>
      </c>
      <c r="I50" s="136">
        <v>1</v>
      </c>
      <c r="J50" s="137"/>
      <c r="K50" s="111" t="s">
        <v>1239</v>
      </c>
      <c r="L50" s="111"/>
    </row>
    <row r="51" spans="2:12" x14ac:dyDescent="0.25">
      <c r="B51" s="107" t="s">
        <v>1415</v>
      </c>
      <c r="C51" s="107" t="s">
        <v>1447</v>
      </c>
      <c r="D51" s="107" t="s">
        <v>855</v>
      </c>
      <c r="E51" s="107" t="s">
        <v>98</v>
      </c>
      <c r="F51" s="107" t="s">
        <v>1408</v>
      </c>
      <c r="G51" s="107" t="s">
        <v>1409</v>
      </c>
      <c r="H51" s="107" t="s">
        <v>1451</v>
      </c>
      <c r="I51" s="136">
        <v>1</v>
      </c>
      <c r="J51" s="137"/>
      <c r="K51" s="111" t="s">
        <v>1239</v>
      </c>
      <c r="L51" s="111"/>
    </row>
    <row r="52" spans="2:12" x14ac:dyDescent="0.25">
      <c r="B52" s="107" t="s">
        <v>1415</v>
      </c>
      <c r="C52" s="107" t="s">
        <v>1445</v>
      </c>
      <c r="D52" s="107" t="s">
        <v>875</v>
      </c>
      <c r="E52" s="107" t="s">
        <v>80</v>
      </c>
      <c r="F52" s="107" t="s">
        <v>1408</v>
      </c>
      <c r="G52" s="107" t="s">
        <v>1410</v>
      </c>
      <c r="H52" s="107" t="s">
        <v>1103</v>
      </c>
      <c r="I52" s="136">
        <v>1</v>
      </c>
      <c r="J52" s="137"/>
      <c r="K52" s="111" t="s">
        <v>1239</v>
      </c>
      <c r="L52" s="111"/>
    </row>
    <row r="53" spans="2:12" x14ac:dyDescent="0.25">
      <c r="B53" s="107" t="s">
        <v>1415</v>
      </c>
      <c r="C53" s="107" t="s">
        <v>1445</v>
      </c>
      <c r="D53" s="107" t="s">
        <v>890</v>
      </c>
      <c r="E53" s="107" t="s">
        <v>93</v>
      </c>
      <c r="F53" s="107" t="s">
        <v>1408</v>
      </c>
      <c r="G53" s="107" t="s">
        <v>1410</v>
      </c>
      <c r="H53" s="107" t="s">
        <v>1103</v>
      </c>
      <c r="I53" s="136">
        <v>1</v>
      </c>
      <c r="J53" s="137"/>
      <c r="K53" s="111" t="s">
        <v>1239</v>
      </c>
      <c r="L53" s="111"/>
    </row>
    <row r="54" spans="2:12" x14ac:dyDescent="0.25">
      <c r="B54" s="107" t="s">
        <v>1415</v>
      </c>
      <c r="C54" s="107" t="s">
        <v>1445</v>
      </c>
      <c r="D54" s="107" t="s">
        <v>890</v>
      </c>
      <c r="E54" s="107" t="s">
        <v>91</v>
      </c>
      <c r="F54" s="107" t="s">
        <v>1408</v>
      </c>
      <c r="G54" s="107" t="s">
        <v>1410</v>
      </c>
      <c r="H54" s="107" t="s">
        <v>1451</v>
      </c>
      <c r="I54" s="136">
        <v>1</v>
      </c>
      <c r="J54" s="137"/>
      <c r="K54" s="111" t="s">
        <v>1239</v>
      </c>
      <c r="L54" s="111"/>
    </row>
    <row r="55" spans="2:12" x14ac:dyDescent="0.25">
      <c r="B55" s="107" t="s">
        <v>1415</v>
      </c>
      <c r="C55" s="107" t="s">
        <v>1447</v>
      </c>
      <c r="D55" s="107" t="s">
        <v>855</v>
      </c>
      <c r="E55" s="107" t="s">
        <v>107</v>
      </c>
      <c r="F55" s="107" t="s">
        <v>1408</v>
      </c>
      <c r="G55" s="107" t="s">
        <v>1409</v>
      </c>
      <c r="H55" s="107" t="s">
        <v>1099</v>
      </c>
      <c r="I55" s="136">
        <v>1</v>
      </c>
      <c r="J55" s="137"/>
      <c r="K55" s="111" t="s">
        <v>1239</v>
      </c>
      <c r="L55" s="111"/>
    </row>
    <row r="56" spans="2:12" x14ac:dyDescent="0.25">
      <c r="B56" s="107" t="s">
        <v>1415</v>
      </c>
      <c r="C56" s="107" t="s">
        <v>1447</v>
      </c>
      <c r="D56" s="107" t="s">
        <v>855</v>
      </c>
      <c r="E56" s="107" t="s">
        <v>112</v>
      </c>
      <c r="F56" s="107" t="s">
        <v>1180</v>
      </c>
      <c r="G56" s="107" t="s">
        <v>1410</v>
      </c>
      <c r="H56" s="107" t="s">
        <v>363</v>
      </c>
      <c r="I56" s="136">
        <v>1</v>
      </c>
      <c r="J56" s="137"/>
      <c r="K56" s="111" t="s">
        <v>1239</v>
      </c>
      <c r="L56" s="111"/>
    </row>
    <row r="57" spans="2:12" x14ac:dyDescent="0.25">
      <c r="B57" s="169" t="s">
        <v>1453</v>
      </c>
      <c r="C57" s="170"/>
      <c r="D57" s="131">
        <v>19</v>
      </c>
      <c r="E57" s="131">
        <v>37</v>
      </c>
      <c r="F57" s="139"/>
      <c r="G57" s="140"/>
      <c r="H57" s="141"/>
      <c r="I57" s="132">
        <f>SUM(I20:I56)</f>
        <v>42</v>
      </c>
      <c r="J57" s="142"/>
      <c r="K57" s="131">
        <v>35</v>
      </c>
      <c r="L57" s="131">
        <v>2</v>
      </c>
    </row>
    <row r="58" spans="2:12" ht="60.6" customHeight="1" x14ac:dyDescent="0.25">
      <c r="B58" s="174" t="s">
        <v>1454</v>
      </c>
      <c r="C58" s="174"/>
      <c r="D58" s="174"/>
      <c r="E58" s="174"/>
      <c r="F58" s="174"/>
      <c r="G58" s="174"/>
      <c r="H58" s="174"/>
      <c r="I58" s="174"/>
      <c r="J58" s="174"/>
      <c r="K58" s="174"/>
      <c r="L58" s="174"/>
    </row>
    <row r="59" spans="2:12" ht="4.9000000000000004" customHeight="1" x14ac:dyDescent="0.25"/>
    <row r="60" spans="2:12" x14ac:dyDescent="0.25">
      <c r="B60" s="143" t="s">
        <v>1455</v>
      </c>
    </row>
    <row r="61" spans="2:12" x14ac:dyDescent="0.25">
      <c r="B61" s="175" t="s">
        <v>1456</v>
      </c>
      <c r="C61" s="175"/>
      <c r="D61" s="175"/>
      <c r="E61" s="175"/>
      <c r="F61" s="175"/>
      <c r="G61" s="175"/>
      <c r="H61" s="175"/>
      <c r="I61" s="175"/>
      <c r="J61" s="175"/>
      <c r="K61" s="175"/>
      <c r="L61" s="175"/>
    </row>
    <row r="62" spans="2:12" x14ac:dyDescent="0.25">
      <c r="B62" s="165" t="s">
        <v>1457</v>
      </c>
      <c r="C62" s="165"/>
      <c r="D62" s="165"/>
      <c r="E62" s="165"/>
      <c r="F62" s="165"/>
      <c r="G62" s="165"/>
      <c r="H62" s="165"/>
      <c r="I62" s="165"/>
      <c r="J62" s="165"/>
      <c r="K62" s="165"/>
      <c r="L62" s="165"/>
    </row>
    <row r="63" spans="2:12" x14ac:dyDescent="0.25">
      <c r="B63" s="165" t="s">
        <v>1458</v>
      </c>
      <c r="C63" s="165"/>
      <c r="D63" s="165"/>
      <c r="E63" s="165"/>
      <c r="F63" s="165"/>
      <c r="G63" s="165"/>
      <c r="H63" s="165"/>
      <c r="I63" s="165"/>
      <c r="J63" s="165"/>
      <c r="K63" s="165"/>
      <c r="L63" s="165"/>
    </row>
  </sheetData>
  <mergeCells count="8">
    <mergeCell ref="B62:L62"/>
    <mergeCell ref="B63:L63"/>
    <mergeCell ref="F14:H14"/>
    <mergeCell ref="B18:C18"/>
    <mergeCell ref="F18:H18"/>
    <mergeCell ref="B57:C57"/>
    <mergeCell ref="B58:L58"/>
    <mergeCell ref="B61:L61"/>
  </mergeCells>
  <dataValidations count="1">
    <dataValidation allowBlank="1" showInputMessage="1" sqref="C3:F6 F7 C7:D7 B3:B7 B9:B14 B8:D8 G15:I16 G10:H13 C13:D13 B15:D16 I10:I14 G2:I8 G20:G50 B24:B45 B49:B52 G54:G56 B20:D23 B56:E56 B17:B18 G19:I19 B57" xr:uid="{AF60F771-FD49-415F-BC8E-F333D05AE3DA}"/>
  </dataValidation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129BC-EEED-4F81-AB61-063A0F2A2BC6}">
  <sheetPr>
    <tabColor rgb="FF007A7E"/>
  </sheetPr>
  <dimension ref="A1:U54"/>
  <sheetViews>
    <sheetView showGridLines="0" tabSelected="1" zoomScale="70" zoomScaleNormal="70" workbookViewId="0">
      <pane xSplit="1" ySplit="4" topLeftCell="B5" activePane="bottomRight" state="frozen"/>
      <selection pane="topRight" activeCell="B1" sqref="B1"/>
      <selection pane="bottomLeft" activeCell="A5" sqref="A5"/>
      <selection pane="bottomRight" activeCell="E5" sqref="E5"/>
    </sheetView>
  </sheetViews>
  <sheetFormatPr defaultColWidth="9.140625" defaultRowHeight="15" x14ac:dyDescent="0.25"/>
  <cols>
    <col min="1" max="1" width="1.28515625" style="151" customWidth="1"/>
    <col min="2" max="12" width="20.7109375" style="151" customWidth="1"/>
    <col min="13" max="13" width="22.5703125" style="151" customWidth="1"/>
    <col min="14" max="15" width="20.7109375" style="151" customWidth="1"/>
    <col min="16" max="16" width="34.42578125" style="151" customWidth="1"/>
    <col min="17" max="17" width="22.140625" style="151" customWidth="1"/>
    <col min="18" max="18" width="25.42578125" style="151" customWidth="1"/>
    <col min="19" max="19" width="20.7109375" style="151" customWidth="1"/>
    <col min="20" max="20" width="24.140625" style="151" customWidth="1"/>
    <col min="21" max="21" width="53.7109375" style="151" customWidth="1"/>
    <col min="22" max="22" width="18" style="151" bestFit="1" customWidth="1"/>
    <col min="23" max="16384" width="9.140625" style="151"/>
  </cols>
  <sheetData>
    <row r="1" spans="1:21" s="148" customFormat="1" ht="5.45" customHeight="1" x14ac:dyDescent="0.25">
      <c r="A1" s="145"/>
      <c r="B1" s="146"/>
      <c r="C1" s="146"/>
      <c r="D1" s="146"/>
      <c r="E1" s="147"/>
      <c r="F1" s="146"/>
      <c r="G1" s="146"/>
      <c r="H1" s="146"/>
      <c r="I1" s="146"/>
      <c r="J1" s="146"/>
      <c r="K1" s="146"/>
    </row>
    <row r="2" spans="1:21" s="146" customFormat="1" ht="18" customHeight="1" x14ac:dyDescent="0.25">
      <c r="A2" s="157"/>
      <c r="B2" s="176" t="s">
        <v>1496</v>
      </c>
      <c r="C2" s="176"/>
      <c r="D2" s="176"/>
      <c r="E2" s="176"/>
      <c r="F2" s="176"/>
      <c r="G2" s="176"/>
      <c r="H2" s="176"/>
      <c r="I2" s="160"/>
      <c r="J2" s="160"/>
      <c r="K2" s="160"/>
      <c r="L2" s="159"/>
      <c r="M2" s="159"/>
      <c r="N2" s="159"/>
      <c r="O2" s="159"/>
      <c r="P2" s="159"/>
      <c r="Q2" s="159"/>
      <c r="R2" s="159"/>
      <c r="S2" s="159"/>
      <c r="T2" s="159"/>
      <c r="U2" s="159"/>
    </row>
    <row r="3" spans="1:21" s="150" customFormat="1" ht="18" customHeight="1" x14ac:dyDescent="0.25">
      <c r="A3" s="149"/>
      <c r="B3" s="177" t="s">
        <v>1498</v>
      </c>
      <c r="C3" s="177"/>
      <c r="D3" s="5" t="s">
        <v>363</v>
      </c>
      <c r="E3" s="6" t="s">
        <v>362</v>
      </c>
      <c r="F3" s="5" t="s">
        <v>362</v>
      </c>
      <c r="G3" s="5" t="s">
        <v>366</v>
      </c>
      <c r="H3" s="5" t="s">
        <v>362</v>
      </c>
      <c r="I3" s="7" t="s">
        <v>367</v>
      </c>
      <c r="J3" s="7" t="s">
        <v>368</v>
      </c>
      <c r="K3" s="7"/>
    </row>
    <row r="4" spans="1:21" ht="216" customHeight="1" x14ac:dyDescent="0.25">
      <c r="B4" s="155" t="s">
        <v>370</v>
      </c>
      <c r="C4" s="156" t="s">
        <v>388</v>
      </c>
      <c r="D4" s="158" t="s">
        <v>1093</v>
      </c>
      <c r="E4" s="158" t="s">
        <v>1097</v>
      </c>
      <c r="F4" s="158" t="s">
        <v>1106</v>
      </c>
      <c r="G4" s="158" t="s">
        <v>1159</v>
      </c>
      <c r="H4" s="156" t="s">
        <v>1160</v>
      </c>
      <c r="I4" s="156" t="s">
        <v>1161</v>
      </c>
      <c r="J4" s="156" t="s">
        <v>1461</v>
      </c>
      <c r="K4" s="156" t="s">
        <v>9</v>
      </c>
      <c r="L4" s="156" t="s">
        <v>1163</v>
      </c>
      <c r="M4" s="156" t="s">
        <v>1237</v>
      </c>
      <c r="N4" s="156" t="s">
        <v>1164</v>
      </c>
      <c r="O4" s="156" t="s">
        <v>1165</v>
      </c>
      <c r="P4" s="156" t="s">
        <v>1166</v>
      </c>
      <c r="Q4" s="156" t="s">
        <v>1167</v>
      </c>
      <c r="R4" s="156" t="s">
        <v>1168</v>
      </c>
      <c r="S4" s="156" t="s">
        <v>1169</v>
      </c>
      <c r="T4" s="156" t="s">
        <v>1170</v>
      </c>
      <c r="U4" s="156" t="s">
        <v>1171</v>
      </c>
    </row>
    <row r="5" spans="1:21" ht="63.75" x14ac:dyDescent="0.25">
      <c r="B5" s="1" t="s">
        <v>37</v>
      </c>
      <c r="C5" s="1" t="s">
        <v>1334</v>
      </c>
      <c r="D5" s="1" t="s">
        <v>1462</v>
      </c>
      <c r="E5" s="1" t="s">
        <v>1099</v>
      </c>
      <c r="F5" s="1">
        <v>1989</v>
      </c>
      <c r="G5" s="1" t="s">
        <v>1239</v>
      </c>
      <c r="H5" s="1" t="s">
        <v>1177</v>
      </c>
      <c r="I5" s="152">
        <v>10.924075999999999</v>
      </c>
      <c r="J5" s="152">
        <v>10.924075999999999</v>
      </c>
      <c r="K5" s="152">
        <v>10.924075999999999</v>
      </c>
      <c r="L5" s="153">
        <v>44841</v>
      </c>
      <c r="M5" s="1" t="s">
        <v>1239</v>
      </c>
      <c r="N5" s="1" t="s">
        <v>1409</v>
      </c>
      <c r="O5" s="1" t="s">
        <v>1413</v>
      </c>
      <c r="P5" s="1" t="s">
        <v>1239</v>
      </c>
      <c r="Q5" s="1" t="s">
        <v>1466</v>
      </c>
      <c r="R5" s="1" t="s">
        <v>1302</v>
      </c>
      <c r="S5" s="1" t="s">
        <v>1256</v>
      </c>
      <c r="T5" s="1" t="s">
        <v>1239</v>
      </c>
      <c r="U5" s="161" t="s">
        <v>1472</v>
      </c>
    </row>
    <row r="6" spans="1:21" ht="51" x14ac:dyDescent="0.25">
      <c r="B6" s="1" t="s">
        <v>41</v>
      </c>
      <c r="C6" s="1" t="s">
        <v>1335</v>
      </c>
      <c r="D6" s="1" t="s">
        <v>1462</v>
      </c>
      <c r="E6" s="1" t="s">
        <v>1463</v>
      </c>
      <c r="F6" s="1">
        <v>2019</v>
      </c>
      <c r="G6" s="1" t="s">
        <v>1239</v>
      </c>
      <c r="H6" s="1" t="s">
        <v>1408</v>
      </c>
      <c r="I6" s="152">
        <v>0.64</v>
      </c>
      <c r="J6" s="152">
        <v>0.64</v>
      </c>
      <c r="K6" s="152">
        <v>0.76885800000000004</v>
      </c>
      <c r="L6" s="153">
        <v>44841</v>
      </c>
      <c r="M6" s="1" t="s">
        <v>1239</v>
      </c>
      <c r="N6" s="1" t="s">
        <v>1465</v>
      </c>
      <c r="O6" s="1" t="s">
        <v>1413</v>
      </c>
      <c r="P6" s="1" t="s">
        <v>1239</v>
      </c>
      <c r="Q6" s="1" t="s">
        <v>1466</v>
      </c>
      <c r="R6" s="1" t="s">
        <v>1241</v>
      </c>
      <c r="S6" s="1" t="s">
        <v>1256</v>
      </c>
      <c r="T6" s="1" t="s">
        <v>1239</v>
      </c>
      <c r="U6" s="161" t="s">
        <v>1472</v>
      </c>
    </row>
    <row r="7" spans="1:21" ht="63.75" x14ac:dyDescent="0.25">
      <c r="B7" s="1" t="s">
        <v>47</v>
      </c>
      <c r="C7" s="1" t="s">
        <v>1336</v>
      </c>
      <c r="D7" s="1" t="s">
        <v>1462</v>
      </c>
      <c r="E7" s="1" t="s">
        <v>1431</v>
      </c>
      <c r="F7" s="1">
        <v>1998</v>
      </c>
      <c r="G7" s="1" t="s">
        <v>1239</v>
      </c>
      <c r="H7" s="1" t="s">
        <v>1177</v>
      </c>
      <c r="I7" s="152">
        <v>12.995661999999999</v>
      </c>
      <c r="J7" s="152">
        <v>12.995661999999999</v>
      </c>
      <c r="K7" s="152">
        <v>12.995661999999999</v>
      </c>
      <c r="L7" s="153">
        <v>44883</v>
      </c>
      <c r="M7" s="1" t="s">
        <v>1239</v>
      </c>
      <c r="N7" s="1" t="s">
        <v>1465</v>
      </c>
      <c r="O7" s="1" t="s">
        <v>1413</v>
      </c>
      <c r="P7" s="1" t="s">
        <v>1241</v>
      </c>
      <c r="Q7" s="1" t="s">
        <v>1466</v>
      </c>
      <c r="R7" s="1" t="s">
        <v>1293</v>
      </c>
      <c r="S7" s="1" t="s">
        <v>1256</v>
      </c>
      <c r="T7" s="1" t="s">
        <v>1239</v>
      </c>
      <c r="U7" s="161" t="s">
        <v>1472</v>
      </c>
    </row>
    <row r="8" spans="1:21" ht="63.75" x14ac:dyDescent="0.25">
      <c r="B8" s="1" t="s">
        <v>53</v>
      </c>
      <c r="C8" s="1" t="s">
        <v>1337</v>
      </c>
      <c r="D8" s="1" t="s">
        <v>1462</v>
      </c>
      <c r="E8" s="1" t="s">
        <v>1463</v>
      </c>
      <c r="F8" s="1">
        <v>2007</v>
      </c>
      <c r="G8" s="1" t="s">
        <v>1239</v>
      </c>
      <c r="H8" s="1" t="s">
        <v>1408</v>
      </c>
      <c r="I8" s="152">
        <v>2.6857820000000001</v>
      </c>
      <c r="J8" s="152">
        <v>2.1689159999999998</v>
      </c>
      <c r="K8" s="152">
        <v>2.7750339999999998</v>
      </c>
      <c r="L8" s="153">
        <v>44742</v>
      </c>
      <c r="M8" s="1" t="s">
        <v>1241</v>
      </c>
      <c r="N8" s="1" t="s">
        <v>1465</v>
      </c>
      <c r="O8" s="1" t="s">
        <v>1413</v>
      </c>
      <c r="P8" s="1" t="s">
        <v>1239</v>
      </c>
      <c r="Q8" s="1" t="s">
        <v>1466</v>
      </c>
      <c r="R8" s="1" t="s">
        <v>1302</v>
      </c>
      <c r="S8" s="1" t="s">
        <v>1256</v>
      </c>
      <c r="T8" s="1" t="s">
        <v>1239</v>
      </c>
      <c r="U8" s="161" t="s">
        <v>1472</v>
      </c>
    </row>
    <row r="9" spans="1:21" ht="38.25" x14ac:dyDescent="0.25">
      <c r="B9" s="1" t="s">
        <v>77</v>
      </c>
      <c r="C9" s="1" t="s">
        <v>1343</v>
      </c>
      <c r="D9" s="1" t="s">
        <v>1462</v>
      </c>
      <c r="E9" s="1" t="s">
        <v>1431</v>
      </c>
      <c r="F9" s="1">
        <v>2015</v>
      </c>
      <c r="G9" s="1" t="s">
        <v>1239</v>
      </c>
      <c r="H9" s="1" t="s">
        <v>1180</v>
      </c>
      <c r="I9" s="152">
        <v>8.1207216799999991</v>
      </c>
      <c r="J9" s="152">
        <v>6.6817922999999997</v>
      </c>
      <c r="K9" s="152">
        <v>34</v>
      </c>
      <c r="L9" s="153">
        <v>44841</v>
      </c>
      <c r="M9" s="1" t="s">
        <v>1239</v>
      </c>
      <c r="N9" s="1" t="s">
        <v>1465</v>
      </c>
      <c r="O9" s="1" t="s">
        <v>1413</v>
      </c>
      <c r="P9" s="1" t="s">
        <v>1241</v>
      </c>
      <c r="Q9" s="1" t="s">
        <v>1466</v>
      </c>
      <c r="R9" s="1" t="s">
        <v>1241</v>
      </c>
      <c r="S9" s="1" t="s">
        <v>1256</v>
      </c>
      <c r="T9" s="1" t="s">
        <v>1239</v>
      </c>
      <c r="U9" s="161" t="s">
        <v>1472</v>
      </c>
    </row>
    <row r="10" spans="1:21" ht="69" customHeight="1" x14ac:dyDescent="0.25">
      <c r="B10" s="1" t="s">
        <v>382</v>
      </c>
      <c r="C10" s="1" t="s">
        <v>1385</v>
      </c>
      <c r="D10" s="1" t="s">
        <v>1462</v>
      </c>
      <c r="E10" s="1" t="s">
        <v>1431</v>
      </c>
      <c r="F10" s="1">
        <v>2022</v>
      </c>
      <c r="G10" s="1" t="s">
        <v>1239</v>
      </c>
      <c r="H10" s="1" t="s">
        <v>1177</v>
      </c>
      <c r="I10" s="152">
        <v>95</v>
      </c>
      <c r="J10" s="152">
        <v>0</v>
      </c>
      <c r="K10" s="152">
        <v>0</v>
      </c>
      <c r="L10" s="153">
        <v>44896</v>
      </c>
      <c r="M10" s="1" t="s">
        <v>1239</v>
      </c>
      <c r="N10" s="1" t="s">
        <v>1409</v>
      </c>
      <c r="O10" s="1" t="s">
        <v>1413</v>
      </c>
      <c r="P10" s="1" t="s">
        <v>1241</v>
      </c>
      <c r="Q10" s="1" t="s">
        <v>1241</v>
      </c>
      <c r="R10" s="1" t="s">
        <v>1284</v>
      </c>
      <c r="S10" s="1" t="s">
        <v>1256</v>
      </c>
      <c r="T10" s="1" t="s">
        <v>1239</v>
      </c>
      <c r="U10" s="161" t="s">
        <v>1472</v>
      </c>
    </row>
    <row r="11" spans="1:21" ht="55.15" customHeight="1" x14ac:dyDescent="0.25">
      <c r="B11" s="1" t="s">
        <v>229</v>
      </c>
      <c r="C11" s="1" t="s">
        <v>1387</v>
      </c>
      <c r="D11" s="1" t="s">
        <v>1462</v>
      </c>
      <c r="E11" s="1" t="s">
        <v>1431</v>
      </c>
      <c r="F11" s="1">
        <v>2002</v>
      </c>
      <c r="G11" s="1" t="s">
        <v>1239</v>
      </c>
      <c r="H11" s="1" t="s">
        <v>1180</v>
      </c>
      <c r="I11" s="152">
        <v>110</v>
      </c>
      <c r="J11" s="152">
        <v>0</v>
      </c>
      <c r="K11" s="152">
        <v>0</v>
      </c>
      <c r="L11" s="153">
        <v>44165</v>
      </c>
      <c r="M11" s="1" t="s">
        <v>1239</v>
      </c>
      <c r="N11" s="1" t="s">
        <v>1465</v>
      </c>
      <c r="O11" s="1" t="s">
        <v>1413</v>
      </c>
      <c r="P11" s="1" t="s">
        <v>1241</v>
      </c>
      <c r="Q11" s="1" t="s">
        <v>1466</v>
      </c>
      <c r="R11" s="1" t="s">
        <v>1284</v>
      </c>
      <c r="S11" s="1" t="s">
        <v>1256</v>
      </c>
      <c r="T11" s="1" t="s">
        <v>1239</v>
      </c>
      <c r="U11" s="161" t="s">
        <v>1472</v>
      </c>
    </row>
    <row r="12" spans="1:21" ht="69" customHeight="1" x14ac:dyDescent="0.25">
      <c r="B12" s="1" t="s">
        <v>80</v>
      </c>
      <c r="C12" s="1" t="s">
        <v>1344</v>
      </c>
      <c r="D12" s="1" t="s">
        <v>1462</v>
      </c>
      <c r="E12" s="1" t="s">
        <v>1463</v>
      </c>
      <c r="F12" s="1">
        <v>1998</v>
      </c>
      <c r="G12" s="1" t="s">
        <v>1241</v>
      </c>
      <c r="H12" s="1" t="s">
        <v>1408</v>
      </c>
      <c r="I12" s="152">
        <v>22.978888999999999</v>
      </c>
      <c r="J12" s="152">
        <v>22.978888999999999</v>
      </c>
      <c r="K12" s="152">
        <v>23.5</v>
      </c>
      <c r="L12" s="153">
        <v>44742</v>
      </c>
      <c r="M12" s="1" t="s">
        <v>1241</v>
      </c>
      <c r="N12" s="1" t="s">
        <v>1465</v>
      </c>
      <c r="O12" s="1" t="s">
        <v>1413</v>
      </c>
      <c r="P12" s="1" t="s">
        <v>1239</v>
      </c>
      <c r="Q12" s="1" t="s">
        <v>1466</v>
      </c>
      <c r="R12" s="1" t="s">
        <v>1302</v>
      </c>
      <c r="S12" s="1" t="s">
        <v>1256</v>
      </c>
      <c r="T12" s="1" t="s">
        <v>1239</v>
      </c>
      <c r="U12" s="161" t="s">
        <v>1472</v>
      </c>
    </row>
    <row r="13" spans="1:21" ht="63.75" x14ac:dyDescent="0.25">
      <c r="B13" s="1" t="s">
        <v>375</v>
      </c>
      <c r="C13" s="1" t="s">
        <v>1376</v>
      </c>
      <c r="D13" s="1" t="s">
        <v>1462</v>
      </c>
      <c r="E13" s="1" t="s">
        <v>1099</v>
      </c>
      <c r="F13" s="1">
        <v>1936</v>
      </c>
      <c r="G13" s="1" t="s">
        <v>1239</v>
      </c>
      <c r="H13" s="1" t="s">
        <v>1408</v>
      </c>
      <c r="I13" s="152">
        <v>8.4</v>
      </c>
      <c r="J13" s="152">
        <v>8.4</v>
      </c>
      <c r="K13" s="152">
        <v>0</v>
      </c>
      <c r="L13" s="153">
        <v>44075</v>
      </c>
      <c r="M13" s="1" t="s">
        <v>1239</v>
      </c>
      <c r="N13" s="1" t="s">
        <v>1409</v>
      </c>
      <c r="O13" s="1" t="s">
        <v>1413</v>
      </c>
      <c r="P13" s="1" t="s">
        <v>1241</v>
      </c>
      <c r="Q13" s="1" t="s">
        <v>1466</v>
      </c>
      <c r="R13" s="1" t="s">
        <v>1241</v>
      </c>
      <c r="S13" s="1" t="s">
        <v>1256</v>
      </c>
      <c r="T13" s="1" t="s">
        <v>1239</v>
      </c>
      <c r="U13" s="161" t="s">
        <v>1485</v>
      </c>
    </row>
    <row r="14" spans="1:21" ht="69" customHeight="1" x14ac:dyDescent="0.25">
      <c r="B14" s="1" t="s">
        <v>376</v>
      </c>
      <c r="C14" s="1" t="s">
        <v>1377</v>
      </c>
      <c r="D14" s="1" t="s">
        <v>1462</v>
      </c>
      <c r="E14" s="1" t="s">
        <v>1099</v>
      </c>
      <c r="F14" s="1">
        <v>1950</v>
      </c>
      <c r="G14" s="1" t="s">
        <v>1239</v>
      </c>
      <c r="H14" s="1" t="s">
        <v>1180</v>
      </c>
      <c r="I14" s="152">
        <v>58.6</v>
      </c>
      <c r="J14" s="152" t="s">
        <v>1215</v>
      </c>
      <c r="K14" s="152">
        <v>0</v>
      </c>
      <c r="L14" s="153" t="s">
        <v>1157</v>
      </c>
      <c r="M14" s="1" t="s">
        <v>1239</v>
      </c>
      <c r="N14" s="1" t="s">
        <v>1409</v>
      </c>
      <c r="O14" s="1" t="s">
        <v>1413</v>
      </c>
      <c r="P14" s="1" t="s">
        <v>1241</v>
      </c>
      <c r="Q14" s="1" t="s">
        <v>1241</v>
      </c>
      <c r="R14" s="1" t="s">
        <v>1298</v>
      </c>
      <c r="S14" s="1" t="s">
        <v>1256</v>
      </c>
      <c r="T14" s="1" t="s">
        <v>1239</v>
      </c>
      <c r="U14" s="161" t="s">
        <v>1486</v>
      </c>
    </row>
    <row r="15" spans="1:21" ht="63.75" x14ac:dyDescent="0.25">
      <c r="B15" s="1" t="s">
        <v>377</v>
      </c>
      <c r="C15" s="1" t="s">
        <v>1378</v>
      </c>
      <c r="D15" s="1" t="s">
        <v>1462</v>
      </c>
      <c r="E15" s="1" t="s">
        <v>1099</v>
      </c>
      <c r="F15" s="1">
        <v>1960</v>
      </c>
      <c r="G15" s="1" t="s">
        <v>1239</v>
      </c>
      <c r="H15" s="1" t="s">
        <v>1408</v>
      </c>
      <c r="I15" s="152">
        <v>59.7</v>
      </c>
      <c r="J15" s="152">
        <v>75.540000000000006</v>
      </c>
      <c r="K15" s="152">
        <v>0</v>
      </c>
      <c r="L15" s="153" t="s">
        <v>1157</v>
      </c>
      <c r="M15" s="1" t="s">
        <v>1239</v>
      </c>
      <c r="N15" s="1" t="s">
        <v>1409</v>
      </c>
      <c r="O15" s="1" t="s">
        <v>1413</v>
      </c>
      <c r="P15" s="1" t="s">
        <v>1241</v>
      </c>
      <c r="Q15" s="1" t="s">
        <v>1241</v>
      </c>
      <c r="R15" s="1" t="s">
        <v>1467</v>
      </c>
      <c r="S15" s="1" t="s">
        <v>1256</v>
      </c>
      <c r="T15" s="1" t="s">
        <v>1239</v>
      </c>
      <c r="U15" s="161" t="s">
        <v>1487</v>
      </c>
    </row>
    <row r="16" spans="1:21" ht="63.75" x14ac:dyDescent="0.25">
      <c r="B16" s="1" t="s">
        <v>378</v>
      </c>
      <c r="C16" s="1" t="s">
        <v>1379</v>
      </c>
      <c r="D16" s="1" t="s">
        <v>1462</v>
      </c>
      <c r="E16" s="1" t="s">
        <v>1431</v>
      </c>
      <c r="F16" s="1">
        <v>1985</v>
      </c>
      <c r="G16" s="1" t="s">
        <v>1239</v>
      </c>
      <c r="H16" s="1" t="s">
        <v>1178</v>
      </c>
      <c r="I16" s="152">
        <v>2.9</v>
      </c>
      <c r="J16" s="152">
        <v>150.93</v>
      </c>
      <c r="K16" s="152">
        <v>0</v>
      </c>
      <c r="L16" s="153" t="s">
        <v>1157</v>
      </c>
      <c r="M16" s="1" t="s">
        <v>1239</v>
      </c>
      <c r="N16" s="1" t="s">
        <v>1409</v>
      </c>
      <c r="O16" s="1" t="s">
        <v>1413</v>
      </c>
      <c r="P16" s="1" t="s">
        <v>1241</v>
      </c>
      <c r="Q16" s="1" t="s">
        <v>1466</v>
      </c>
      <c r="R16" s="1" t="s">
        <v>1284</v>
      </c>
      <c r="S16" s="1" t="s">
        <v>1256</v>
      </c>
      <c r="T16" s="1" t="s">
        <v>1239</v>
      </c>
      <c r="U16" s="161" t="s">
        <v>1488</v>
      </c>
    </row>
    <row r="17" spans="2:21" ht="63.75" x14ac:dyDescent="0.25">
      <c r="B17" s="1" t="s">
        <v>379</v>
      </c>
      <c r="C17" s="1" t="s">
        <v>1380</v>
      </c>
      <c r="D17" s="1" t="s">
        <v>1462</v>
      </c>
      <c r="E17" s="1" t="s">
        <v>1099</v>
      </c>
      <c r="F17" s="1">
        <v>1929</v>
      </c>
      <c r="G17" s="1" t="s">
        <v>1239</v>
      </c>
      <c r="H17" s="1" t="s">
        <v>1408</v>
      </c>
      <c r="I17" s="152">
        <v>3.9</v>
      </c>
      <c r="J17" s="152">
        <v>3.9</v>
      </c>
      <c r="K17" s="152">
        <v>0</v>
      </c>
      <c r="L17" s="153" t="s">
        <v>1157</v>
      </c>
      <c r="M17" s="1" t="s">
        <v>1239</v>
      </c>
      <c r="N17" s="1" t="s">
        <v>1409</v>
      </c>
      <c r="O17" s="1" t="s">
        <v>1413</v>
      </c>
      <c r="P17" s="1" t="s">
        <v>1241</v>
      </c>
      <c r="Q17" s="1" t="s">
        <v>1466</v>
      </c>
      <c r="R17" s="1" t="s">
        <v>1289</v>
      </c>
      <c r="S17" s="1" t="s">
        <v>1256</v>
      </c>
      <c r="T17" s="1" t="s">
        <v>1239</v>
      </c>
      <c r="U17" s="161" t="s">
        <v>1489</v>
      </c>
    </row>
    <row r="18" spans="2:21" ht="63.75" x14ac:dyDescent="0.25">
      <c r="B18" s="1" t="s">
        <v>84</v>
      </c>
      <c r="C18" s="1" t="s">
        <v>1345</v>
      </c>
      <c r="D18" s="1" t="s">
        <v>1462</v>
      </c>
      <c r="E18" s="1" t="s">
        <v>1431</v>
      </c>
      <c r="F18" s="1">
        <v>1993</v>
      </c>
      <c r="G18" s="1" t="s">
        <v>1239</v>
      </c>
      <c r="H18" s="1" t="s">
        <v>1177</v>
      </c>
      <c r="I18" s="152">
        <v>6.5713477000000005</v>
      </c>
      <c r="J18" s="152">
        <v>10.596951000000001</v>
      </c>
      <c r="K18" s="152">
        <v>61.4</v>
      </c>
      <c r="L18" s="153">
        <v>44742</v>
      </c>
      <c r="M18" s="1" t="s">
        <v>1239</v>
      </c>
      <c r="N18" s="1" t="s">
        <v>1409</v>
      </c>
      <c r="O18" s="1" t="s">
        <v>1413</v>
      </c>
      <c r="P18" s="1" t="s">
        <v>1239</v>
      </c>
      <c r="Q18" s="1" t="s">
        <v>1466</v>
      </c>
      <c r="R18" s="1" t="s">
        <v>1302</v>
      </c>
      <c r="S18" s="1" t="s">
        <v>1256</v>
      </c>
      <c r="T18" s="1" t="s">
        <v>1239</v>
      </c>
      <c r="U18" s="161" t="s">
        <v>1490</v>
      </c>
    </row>
    <row r="19" spans="2:21" ht="51" x14ac:dyDescent="0.25">
      <c r="B19" s="1" t="s">
        <v>891</v>
      </c>
      <c r="C19" s="1" t="s">
        <v>1459</v>
      </c>
      <c r="D19" s="1" t="s">
        <v>1462</v>
      </c>
      <c r="E19" s="1" t="s">
        <v>1099</v>
      </c>
      <c r="F19" s="1">
        <v>2014</v>
      </c>
      <c r="G19" s="1" t="s">
        <v>1241</v>
      </c>
      <c r="H19" s="1" t="s">
        <v>1180</v>
      </c>
      <c r="I19" s="152">
        <v>19.600000000000001</v>
      </c>
      <c r="J19" s="152">
        <v>0.5</v>
      </c>
      <c r="K19" s="152">
        <v>0.5</v>
      </c>
      <c r="L19" s="154"/>
      <c r="M19" s="1" t="s">
        <v>1241</v>
      </c>
      <c r="N19" s="1" t="s">
        <v>1473</v>
      </c>
      <c r="O19" s="1" t="s">
        <v>1413</v>
      </c>
      <c r="P19" s="1" t="s">
        <v>1241</v>
      </c>
      <c r="Q19" s="1" t="s">
        <v>1241</v>
      </c>
      <c r="R19" s="1" t="s">
        <v>1241</v>
      </c>
      <c r="S19" s="162" t="s">
        <v>1256</v>
      </c>
      <c r="T19" s="162" t="s">
        <v>1239</v>
      </c>
      <c r="U19" s="161" t="s">
        <v>1470</v>
      </c>
    </row>
    <row r="20" spans="2:21" ht="63.75" x14ac:dyDescent="0.25">
      <c r="B20" s="1" t="s">
        <v>88</v>
      </c>
      <c r="C20" s="1" t="s">
        <v>1346</v>
      </c>
      <c r="D20" s="1" t="s">
        <v>1462</v>
      </c>
      <c r="E20" s="1" t="s">
        <v>1463</v>
      </c>
      <c r="F20" s="1">
        <v>2001</v>
      </c>
      <c r="G20" s="1" t="s">
        <v>1241</v>
      </c>
      <c r="H20" s="1" t="s">
        <v>1408</v>
      </c>
      <c r="I20" s="152">
        <v>37.68</v>
      </c>
      <c r="J20" s="152">
        <v>35</v>
      </c>
      <c r="K20" s="152">
        <v>45.8545923</v>
      </c>
      <c r="L20" s="153">
        <v>44742</v>
      </c>
      <c r="M20" s="1" t="s">
        <v>1241</v>
      </c>
      <c r="N20" s="1" t="s">
        <v>1465</v>
      </c>
      <c r="O20" s="1" t="s">
        <v>1413</v>
      </c>
      <c r="P20" s="1" t="s">
        <v>1241</v>
      </c>
      <c r="Q20" s="1" t="s">
        <v>1466</v>
      </c>
      <c r="R20" s="1" t="s">
        <v>1302</v>
      </c>
      <c r="S20" s="1" t="s">
        <v>1256</v>
      </c>
      <c r="T20" s="1" t="s">
        <v>1239</v>
      </c>
      <c r="U20" s="161" t="s">
        <v>1490</v>
      </c>
    </row>
    <row r="21" spans="2:21" ht="63.75" x14ac:dyDescent="0.25">
      <c r="B21" s="1" t="s">
        <v>91</v>
      </c>
      <c r="C21" s="1" t="s">
        <v>1347</v>
      </c>
      <c r="D21" s="1" t="s">
        <v>1462</v>
      </c>
      <c r="E21" s="1" t="s">
        <v>1463</v>
      </c>
      <c r="F21" s="1">
        <v>1998</v>
      </c>
      <c r="G21" s="1" t="s">
        <v>1239</v>
      </c>
      <c r="H21" s="1" t="s">
        <v>1408</v>
      </c>
      <c r="I21" s="152">
        <v>19</v>
      </c>
      <c r="J21" s="152">
        <v>19</v>
      </c>
      <c r="K21" s="152">
        <v>20.329999999999998</v>
      </c>
      <c r="L21" s="153">
        <v>44530</v>
      </c>
      <c r="M21" s="1" t="s">
        <v>1241</v>
      </c>
      <c r="N21" s="1" t="s">
        <v>1465</v>
      </c>
      <c r="O21" s="1" t="s">
        <v>1413</v>
      </c>
      <c r="P21" s="1" t="s">
        <v>1241</v>
      </c>
      <c r="Q21" s="1" t="s">
        <v>1466</v>
      </c>
      <c r="R21" s="1" t="s">
        <v>1239</v>
      </c>
      <c r="S21" s="1" t="s">
        <v>1256</v>
      </c>
      <c r="T21" s="1" t="s">
        <v>1239</v>
      </c>
      <c r="U21" s="161" t="s">
        <v>1490</v>
      </c>
    </row>
    <row r="22" spans="2:21" ht="63.75" x14ac:dyDescent="0.25">
      <c r="B22" s="1" t="s">
        <v>93</v>
      </c>
      <c r="C22" s="1" t="s">
        <v>1348</v>
      </c>
      <c r="D22" s="1" t="s">
        <v>1462</v>
      </c>
      <c r="E22" s="1" t="s">
        <v>1463</v>
      </c>
      <c r="F22" s="1">
        <v>2010</v>
      </c>
      <c r="G22" s="1" t="s">
        <v>1239</v>
      </c>
      <c r="H22" s="1" t="s">
        <v>1408</v>
      </c>
      <c r="I22" s="152">
        <v>21.162584620000001</v>
      </c>
      <c r="J22" s="152">
        <v>22.9815988</v>
      </c>
      <c r="K22" s="152">
        <v>23.667000000000002</v>
      </c>
      <c r="L22" s="153">
        <v>44742</v>
      </c>
      <c r="M22" s="1" t="s">
        <v>1241</v>
      </c>
      <c r="N22" s="1" t="s">
        <v>1465</v>
      </c>
      <c r="O22" s="1" t="s">
        <v>1413</v>
      </c>
      <c r="P22" s="1" t="s">
        <v>1241</v>
      </c>
      <c r="Q22" s="1" t="s">
        <v>1466</v>
      </c>
      <c r="R22" s="1" t="s">
        <v>1239</v>
      </c>
      <c r="S22" s="1" t="s">
        <v>1256</v>
      </c>
      <c r="T22" s="1" t="s">
        <v>1239</v>
      </c>
      <c r="U22" s="161" t="s">
        <v>1491</v>
      </c>
    </row>
    <row r="23" spans="2:21" ht="63.75" x14ac:dyDescent="0.25">
      <c r="B23" s="1" t="s">
        <v>98</v>
      </c>
      <c r="C23" s="1" t="s">
        <v>1350</v>
      </c>
      <c r="D23" s="1" t="s">
        <v>1462</v>
      </c>
      <c r="E23" s="1" t="s">
        <v>1463</v>
      </c>
      <c r="F23" s="1">
        <v>1978</v>
      </c>
      <c r="G23" s="1" t="s">
        <v>1239</v>
      </c>
      <c r="H23" s="1" t="s">
        <v>1408</v>
      </c>
      <c r="I23" s="152">
        <v>12.76317654</v>
      </c>
      <c r="J23" s="152">
        <v>12.76317654</v>
      </c>
      <c r="K23" s="152">
        <v>12.76317654</v>
      </c>
      <c r="L23" s="153">
        <v>44841</v>
      </c>
      <c r="M23" s="1" t="s">
        <v>1241</v>
      </c>
      <c r="N23" s="1" t="s">
        <v>1409</v>
      </c>
      <c r="O23" s="1" t="s">
        <v>1413</v>
      </c>
      <c r="P23" s="1" t="s">
        <v>1239</v>
      </c>
      <c r="Q23" s="1" t="s">
        <v>1466</v>
      </c>
      <c r="R23" s="1" t="s">
        <v>1302</v>
      </c>
      <c r="S23" s="1" t="s">
        <v>1256</v>
      </c>
      <c r="T23" s="1" t="s">
        <v>1239</v>
      </c>
      <c r="U23" s="161" t="s">
        <v>1490</v>
      </c>
    </row>
    <row r="24" spans="2:21" ht="63.75" x14ac:dyDescent="0.25">
      <c r="B24" s="1" t="s">
        <v>101</v>
      </c>
      <c r="C24" s="1" t="s">
        <v>1351</v>
      </c>
      <c r="D24" s="1" t="s">
        <v>1462</v>
      </c>
      <c r="E24" s="1" t="s">
        <v>1463</v>
      </c>
      <c r="F24" s="1">
        <v>1989</v>
      </c>
      <c r="G24" s="1" t="s">
        <v>1239</v>
      </c>
      <c r="H24" s="1" t="s">
        <v>1408</v>
      </c>
      <c r="I24" s="152">
        <v>22.778397899999998</v>
      </c>
      <c r="J24" s="152">
        <v>22.778397899999998</v>
      </c>
      <c r="K24" s="152">
        <v>22.778397899999998</v>
      </c>
      <c r="L24" s="153">
        <v>44841</v>
      </c>
      <c r="M24" s="1" t="s">
        <v>1241</v>
      </c>
      <c r="N24" s="1" t="s">
        <v>1409</v>
      </c>
      <c r="O24" s="1" t="s">
        <v>1413</v>
      </c>
      <c r="P24" s="1" t="s">
        <v>1239</v>
      </c>
      <c r="Q24" s="1" t="s">
        <v>1466</v>
      </c>
      <c r="R24" s="1" t="s">
        <v>1302</v>
      </c>
      <c r="S24" s="1" t="s">
        <v>1256</v>
      </c>
      <c r="T24" s="1" t="s">
        <v>1239</v>
      </c>
      <c r="U24" s="161" t="s">
        <v>1472</v>
      </c>
    </row>
    <row r="25" spans="2:21" ht="63.75" x14ac:dyDescent="0.25">
      <c r="B25" s="1" t="s">
        <v>104</v>
      </c>
      <c r="C25" s="1" t="s">
        <v>1352</v>
      </c>
      <c r="D25" s="1" t="s">
        <v>1462</v>
      </c>
      <c r="E25" s="1" t="s">
        <v>1463</v>
      </c>
      <c r="F25" s="1">
        <v>2000</v>
      </c>
      <c r="G25" s="1" t="s">
        <v>1239</v>
      </c>
      <c r="H25" s="1" t="s">
        <v>1408</v>
      </c>
      <c r="I25" s="152">
        <v>19.476113000000002</v>
      </c>
      <c r="J25" s="152">
        <v>19.476113000000002</v>
      </c>
      <c r="K25" s="152">
        <v>19.476113000000002</v>
      </c>
      <c r="L25" s="153">
        <v>44841</v>
      </c>
      <c r="M25" s="1" t="s">
        <v>1241</v>
      </c>
      <c r="N25" s="1" t="s">
        <v>1409</v>
      </c>
      <c r="O25" s="1" t="s">
        <v>1413</v>
      </c>
      <c r="P25" s="1" t="s">
        <v>1239</v>
      </c>
      <c r="Q25" s="1" t="s">
        <v>1466</v>
      </c>
      <c r="R25" s="1" t="s">
        <v>1302</v>
      </c>
      <c r="S25" s="1" t="s">
        <v>1256</v>
      </c>
      <c r="T25" s="1" t="s">
        <v>1239</v>
      </c>
      <c r="U25" s="161" t="s">
        <v>1472</v>
      </c>
    </row>
    <row r="26" spans="2:21" ht="63.75" x14ac:dyDescent="0.25">
      <c r="B26" s="1" t="s">
        <v>107</v>
      </c>
      <c r="C26" s="1" t="s">
        <v>1353</v>
      </c>
      <c r="D26" s="1" t="s">
        <v>1462</v>
      </c>
      <c r="E26" s="1" t="s">
        <v>1099</v>
      </c>
      <c r="F26" s="1">
        <v>2014</v>
      </c>
      <c r="G26" s="1" t="s">
        <v>1239</v>
      </c>
      <c r="H26" s="1" t="s">
        <v>1175</v>
      </c>
      <c r="I26" s="152">
        <v>3.7</v>
      </c>
      <c r="J26" s="152">
        <v>3.7482329900000004</v>
      </c>
      <c r="K26" s="152">
        <v>8.0233679500000008</v>
      </c>
      <c r="L26" s="153">
        <v>44841</v>
      </c>
      <c r="M26" s="1" t="s">
        <v>1239</v>
      </c>
      <c r="N26" s="1" t="s">
        <v>1409</v>
      </c>
      <c r="O26" s="1" t="s">
        <v>1413</v>
      </c>
      <c r="P26" s="1" t="s">
        <v>1239</v>
      </c>
      <c r="Q26" s="1" t="s">
        <v>1466</v>
      </c>
      <c r="R26" s="1" t="s">
        <v>1302</v>
      </c>
      <c r="S26" s="1" t="s">
        <v>1256</v>
      </c>
      <c r="T26" s="1" t="s">
        <v>1239</v>
      </c>
      <c r="U26" s="161" t="s">
        <v>1472</v>
      </c>
    </row>
    <row r="27" spans="2:21" ht="63.75" x14ac:dyDescent="0.25">
      <c r="B27" s="1" t="s">
        <v>112</v>
      </c>
      <c r="C27" s="1" t="s">
        <v>1354</v>
      </c>
      <c r="D27" s="1" t="s">
        <v>1462</v>
      </c>
      <c r="E27" s="1" t="s">
        <v>1431</v>
      </c>
      <c r="F27" s="1">
        <v>2017</v>
      </c>
      <c r="G27" s="1" t="s">
        <v>1241</v>
      </c>
      <c r="H27" s="1" t="s">
        <v>1180</v>
      </c>
      <c r="I27" s="152">
        <v>0</v>
      </c>
      <c r="J27" s="152">
        <v>1.2519469999999999</v>
      </c>
      <c r="K27" s="152">
        <v>2.828935</v>
      </c>
      <c r="L27" s="153">
        <v>44742</v>
      </c>
      <c r="M27" s="1" t="s">
        <v>1239</v>
      </c>
      <c r="N27" s="1" t="s">
        <v>1465</v>
      </c>
      <c r="O27" s="1" t="s">
        <v>1413</v>
      </c>
      <c r="P27" s="1" t="s">
        <v>1241</v>
      </c>
      <c r="Q27" s="1" t="s">
        <v>1466</v>
      </c>
      <c r="R27" s="1" t="s">
        <v>1302</v>
      </c>
      <c r="S27" s="1" t="s">
        <v>1256</v>
      </c>
      <c r="T27" s="1" t="s">
        <v>1239</v>
      </c>
      <c r="U27" s="161" t="s">
        <v>1472</v>
      </c>
    </row>
    <row r="28" spans="2:21" ht="51" x14ac:dyDescent="0.25">
      <c r="B28" s="1" t="s">
        <v>383</v>
      </c>
      <c r="C28" s="1" t="s">
        <v>1388</v>
      </c>
      <c r="D28" s="1" t="s">
        <v>1462</v>
      </c>
      <c r="E28" s="1" t="s">
        <v>1099</v>
      </c>
      <c r="F28" s="1">
        <v>1968</v>
      </c>
      <c r="G28" s="1" t="s">
        <v>1239</v>
      </c>
      <c r="H28" s="1" t="s">
        <v>1180</v>
      </c>
      <c r="I28" s="152">
        <v>5.0999999999999996</v>
      </c>
      <c r="J28" s="152">
        <v>5.0999999999999996</v>
      </c>
      <c r="K28" s="152">
        <v>0</v>
      </c>
      <c r="L28" s="153">
        <v>44104</v>
      </c>
      <c r="M28" s="1" t="s">
        <v>1239</v>
      </c>
      <c r="N28" s="1" t="s">
        <v>1411</v>
      </c>
      <c r="O28" s="1" t="s">
        <v>1413</v>
      </c>
      <c r="P28" s="1" t="s">
        <v>1241</v>
      </c>
      <c r="Q28" s="1" t="s">
        <v>1466</v>
      </c>
      <c r="R28" s="1" t="s">
        <v>1284</v>
      </c>
      <c r="S28" s="1" t="s">
        <v>1256</v>
      </c>
      <c r="T28" s="1" t="s">
        <v>1239</v>
      </c>
      <c r="U28" s="161" t="s">
        <v>1492</v>
      </c>
    </row>
    <row r="29" spans="2:21" ht="63.75" x14ac:dyDescent="0.25">
      <c r="B29" s="1" t="s">
        <v>116</v>
      </c>
      <c r="C29" s="1" t="s">
        <v>1355</v>
      </c>
      <c r="D29" s="1" t="s">
        <v>1462</v>
      </c>
      <c r="E29" s="1" t="s">
        <v>1099</v>
      </c>
      <c r="F29" s="1">
        <v>1992</v>
      </c>
      <c r="G29" s="1" t="s">
        <v>1239</v>
      </c>
      <c r="H29" s="1" t="s">
        <v>1177</v>
      </c>
      <c r="I29" s="152">
        <v>1.5941879999999999</v>
      </c>
      <c r="J29" s="152">
        <v>1.97115</v>
      </c>
      <c r="K29" s="152">
        <v>2.1400869999999999</v>
      </c>
      <c r="L29" s="153">
        <v>44888</v>
      </c>
      <c r="M29" s="1" t="s">
        <v>1239</v>
      </c>
      <c r="N29" s="1" t="s">
        <v>1409</v>
      </c>
      <c r="O29" s="1" t="s">
        <v>1413</v>
      </c>
      <c r="P29" s="1" t="s">
        <v>1241</v>
      </c>
      <c r="Q29" s="1" t="s">
        <v>1466</v>
      </c>
      <c r="R29" s="1" t="s">
        <v>1302</v>
      </c>
      <c r="S29" s="1" t="s">
        <v>1256</v>
      </c>
      <c r="T29" s="1" t="s">
        <v>1239</v>
      </c>
      <c r="U29" s="161" t="s">
        <v>1472</v>
      </c>
    </row>
    <row r="30" spans="2:21" ht="63.75" x14ac:dyDescent="0.25">
      <c r="B30" s="1" t="s">
        <v>119</v>
      </c>
      <c r="C30" s="1" t="s">
        <v>1356</v>
      </c>
      <c r="D30" s="1" t="s">
        <v>1462</v>
      </c>
      <c r="E30" s="1" t="s">
        <v>1431</v>
      </c>
      <c r="F30" s="1">
        <v>1985</v>
      </c>
      <c r="G30" s="1" t="s">
        <v>1239</v>
      </c>
      <c r="H30" s="1" t="s">
        <v>1177</v>
      </c>
      <c r="I30" s="152">
        <v>141.187217</v>
      </c>
      <c r="J30" s="152">
        <v>141.187217</v>
      </c>
      <c r="K30" s="152">
        <v>163.39105649000001</v>
      </c>
      <c r="L30" s="153">
        <v>44883</v>
      </c>
      <c r="M30" s="1" t="s">
        <v>1239</v>
      </c>
      <c r="N30" s="1" t="s">
        <v>1409</v>
      </c>
      <c r="O30" s="1" t="s">
        <v>1413</v>
      </c>
      <c r="P30" s="1" t="s">
        <v>1241</v>
      </c>
      <c r="Q30" s="1" t="s">
        <v>1466</v>
      </c>
      <c r="R30" s="1" t="s">
        <v>1302</v>
      </c>
      <c r="S30" s="1" t="s">
        <v>1256</v>
      </c>
      <c r="T30" s="1" t="s">
        <v>1239</v>
      </c>
      <c r="U30" s="161" t="s">
        <v>1472</v>
      </c>
    </row>
    <row r="31" spans="2:21" ht="63.75" x14ac:dyDescent="0.25">
      <c r="B31" s="1" t="s">
        <v>125</v>
      </c>
      <c r="C31" s="1" t="s">
        <v>1358</v>
      </c>
      <c r="D31" s="1" t="s">
        <v>1462</v>
      </c>
      <c r="E31" s="1" t="s">
        <v>1463</v>
      </c>
      <c r="F31" s="1">
        <v>1971</v>
      </c>
      <c r="G31" s="1" t="s">
        <v>1239</v>
      </c>
      <c r="H31" s="1" t="s">
        <v>1408</v>
      </c>
      <c r="I31" s="152">
        <v>1.24924875</v>
      </c>
      <c r="J31" s="152">
        <v>1.961714</v>
      </c>
      <c r="K31" s="152">
        <v>1.961714</v>
      </c>
      <c r="L31" s="153">
        <v>44841</v>
      </c>
      <c r="M31" s="1" t="s">
        <v>1239</v>
      </c>
      <c r="N31" s="1" t="s">
        <v>1465</v>
      </c>
      <c r="O31" s="1" t="s">
        <v>1413</v>
      </c>
      <c r="P31" s="1" t="s">
        <v>1239</v>
      </c>
      <c r="Q31" s="1" t="s">
        <v>1466</v>
      </c>
      <c r="R31" s="1" t="s">
        <v>1302</v>
      </c>
      <c r="S31" s="1" t="s">
        <v>1256</v>
      </c>
      <c r="T31" s="1" t="s">
        <v>1239</v>
      </c>
      <c r="U31" s="161" t="s">
        <v>1472</v>
      </c>
    </row>
    <row r="32" spans="2:21" ht="63.75" x14ac:dyDescent="0.25">
      <c r="B32" s="1" t="s">
        <v>129</v>
      </c>
      <c r="C32" s="1" t="s">
        <v>1359</v>
      </c>
      <c r="D32" s="1" t="s">
        <v>1462</v>
      </c>
      <c r="E32" s="1" t="s">
        <v>1431</v>
      </c>
      <c r="F32" s="1">
        <v>1981</v>
      </c>
      <c r="G32" s="1" t="s">
        <v>1239</v>
      </c>
      <c r="H32" s="1" t="s">
        <v>1177</v>
      </c>
      <c r="I32" s="152">
        <v>159.24</v>
      </c>
      <c r="J32" s="152">
        <v>166.95529209999998</v>
      </c>
      <c r="K32" s="152">
        <v>222.8</v>
      </c>
      <c r="L32" s="153">
        <v>44742</v>
      </c>
      <c r="M32" s="1" t="s">
        <v>1239</v>
      </c>
      <c r="N32" s="1" t="s">
        <v>1409</v>
      </c>
      <c r="O32" s="1" t="s">
        <v>1413</v>
      </c>
      <c r="P32" s="1" t="s">
        <v>1241</v>
      </c>
      <c r="Q32" s="1" t="s">
        <v>1466</v>
      </c>
      <c r="R32" s="1" t="s">
        <v>1302</v>
      </c>
      <c r="S32" s="1" t="s">
        <v>1256</v>
      </c>
      <c r="T32" s="1" t="s">
        <v>1239</v>
      </c>
      <c r="U32" s="161" t="s">
        <v>1472</v>
      </c>
    </row>
    <row r="33" spans="2:21" ht="63.75" x14ac:dyDescent="0.25">
      <c r="B33" s="1" t="s">
        <v>132</v>
      </c>
      <c r="C33" s="1" t="s">
        <v>1360</v>
      </c>
      <c r="D33" s="1" t="s">
        <v>1462</v>
      </c>
      <c r="E33" s="1" t="s">
        <v>1431</v>
      </c>
      <c r="F33" s="1">
        <v>1987</v>
      </c>
      <c r="G33" s="1" t="s">
        <v>1239</v>
      </c>
      <c r="H33" s="1" t="s">
        <v>1177</v>
      </c>
      <c r="I33" s="152">
        <v>1.0262640000000001</v>
      </c>
      <c r="J33" s="152">
        <v>1.0262640000000001</v>
      </c>
      <c r="K33" s="152">
        <v>1.792532</v>
      </c>
      <c r="L33" s="153">
        <v>44883</v>
      </c>
      <c r="M33" s="1" t="s">
        <v>1239</v>
      </c>
      <c r="N33" s="1" t="s">
        <v>1465</v>
      </c>
      <c r="O33" s="1" t="s">
        <v>1413</v>
      </c>
      <c r="P33" s="1" t="s">
        <v>1241</v>
      </c>
      <c r="Q33" s="1" t="s">
        <v>1466</v>
      </c>
      <c r="R33" s="1" t="s">
        <v>1241</v>
      </c>
      <c r="S33" s="1" t="s">
        <v>1256</v>
      </c>
      <c r="T33" s="1" t="s">
        <v>1239</v>
      </c>
      <c r="U33" s="161" t="s">
        <v>1472</v>
      </c>
    </row>
    <row r="34" spans="2:21" ht="51" x14ac:dyDescent="0.25">
      <c r="B34" s="1" t="s">
        <v>381</v>
      </c>
      <c r="C34" s="1" t="s">
        <v>1384</v>
      </c>
      <c r="D34" s="1" t="s">
        <v>1462</v>
      </c>
      <c r="E34" s="1" t="s">
        <v>1099</v>
      </c>
      <c r="F34" s="1">
        <v>1957</v>
      </c>
      <c r="G34" s="1" t="s">
        <v>1239</v>
      </c>
      <c r="H34" s="1" t="s">
        <v>1177</v>
      </c>
      <c r="I34" s="152">
        <v>8.6</v>
      </c>
      <c r="J34" s="152">
        <v>8.6</v>
      </c>
      <c r="K34" s="152">
        <v>0</v>
      </c>
      <c r="L34" s="153">
        <v>44104</v>
      </c>
      <c r="M34" s="1" t="s">
        <v>1239</v>
      </c>
      <c r="N34" s="1" t="s">
        <v>1464</v>
      </c>
      <c r="O34" s="1" t="s">
        <v>1413</v>
      </c>
      <c r="P34" s="1" t="s">
        <v>1241</v>
      </c>
      <c r="Q34" s="1" t="s">
        <v>1466</v>
      </c>
      <c r="R34" s="1" t="s">
        <v>1280</v>
      </c>
      <c r="S34" s="1" t="s">
        <v>1256</v>
      </c>
      <c r="T34" s="1" t="s">
        <v>1239</v>
      </c>
      <c r="U34" s="161" t="s">
        <v>1493</v>
      </c>
    </row>
    <row r="35" spans="2:21" ht="51" x14ac:dyDescent="0.25">
      <c r="B35" s="1" t="s">
        <v>135</v>
      </c>
      <c r="C35" s="1" t="s">
        <v>1361</v>
      </c>
      <c r="D35" s="1" t="s">
        <v>1462</v>
      </c>
      <c r="E35" s="1" t="s">
        <v>1431</v>
      </c>
      <c r="F35" s="1">
        <v>1987</v>
      </c>
      <c r="G35" s="1" t="s">
        <v>1239</v>
      </c>
      <c r="H35" s="1" t="s">
        <v>1177</v>
      </c>
      <c r="I35" s="152">
        <v>2.4700000000000002</v>
      </c>
      <c r="J35" s="152">
        <v>2.92</v>
      </c>
      <c r="K35" s="152">
        <v>1.86</v>
      </c>
      <c r="L35" s="153">
        <v>44841</v>
      </c>
      <c r="M35" s="1" t="s">
        <v>1241</v>
      </c>
      <c r="N35" s="1" t="s">
        <v>1411</v>
      </c>
      <c r="O35" s="1" t="s">
        <v>1413</v>
      </c>
      <c r="P35" s="1" t="s">
        <v>1239</v>
      </c>
      <c r="Q35" s="1" t="s">
        <v>1466</v>
      </c>
      <c r="R35" s="1" t="s">
        <v>1302</v>
      </c>
      <c r="S35" s="1" t="s">
        <v>1256</v>
      </c>
      <c r="T35" s="1" t="s">
        <v>1239</v>
      </c>
      <c r="U35" s="161" t="s">
        <v>1472</v>
      </c>
    </row>
    <row r="36" spans="2:21" ht="51" x14ac:dyDescent="0.25">
      <c r="B36" s="1" t="s">
        <v>137</v>
      </c>
      <c r="C36" s="1" t="s">
        <v>1362</v>
      </c>
      <c r="D36" s="1" t="s">
        <v>1462</v>
      </c>
      <c r="E36" s="1" t="s">
        <v>1099</v>
      </c>
      <c r="F36" s="1">
        <v>1996</v>
      </c>
      <c r="G36" s="1" t="s">
        <v>1239</v>
      </c>
      <c r="H36" s="1" t="s">
        <v>1177</v>
      </c>
      <c r="I36" s="152">
        <v>90.12</v>
      </c>
      <c r="J36" s="152">
        <v>90.122658000000001</v>
      </c>
      <c r="K36" s="152">
        <v>102.39881800000001</v>
      </c>
      <c r="L36" s="153">
        <v>44742</v>
      </c>
      <c r="M36" s="1" t="s">
        <v>1241</v>
      </c>
      <c r="N36" s="1" t="s">
        <v>1409</v>
      </c>
      <c r="O36" s="1" t="s">
        <v>1413</v>
      </c>
      <c r="P36" s="1" t="s">
        <v>1239</v>
      </c>
      <c r="Q36" s="1" t="s">
        <v>1466</v>
      </c>
      <c r="R36" s="1" t="s">
        <v>1302</v>
      </c>
      <c r="S36" s="1" t="s">
        <v>1256</v>
      </c>
      <c r="T36" s="1" t="s">
        <v>1239</v>
      </c>
      <c r="U36" s="161" t="s">
        <v>1491</v>
      </c>
    </row>
    <row r="37" spans="2:21" ht="51" x14ac:dyDescent="0.25">
      <c r="B37" s="1" t="s">
        <v>141</v>
      </c>
      <c r="C37" s="1" t="s">
        <v>142</v>
      </c>
      <c r="D37" s="1" t="s">
        <v>1462</v>
      </c>
      <c r="E37" s="1" t="s">
        <v>1431</v>
      </c>
      <c r="F37" s="1">
        <v>2021</v>
      </c>
      <c r="G37" s="1" t="s">
        <v>1239</v>
      </c>
      <c r="H37" s="1" t="s">
        <v>1180</v>
      </c>
      <c r="I37" s="152">
        <v>56</v>
      </c>
      <c r="J37" s="152">
        <v>27.27</v>
      </c>
      <c r="K37" s="152"/>
      <c r="L37" s="153">
        <v>44501</v>
      </c>
      <c r="M37" s="1"/>
      <c r="N37" s="1" t="s">
        <v>1409</v>
      </c>
      <c r="O37" s="1" t="s">
        <v>1413</v>
      </c>
      <c r="P37" s="1" t="s">
        <v>1239</v>
      </c>
      <c r="Q37" s="1" t="s">
        <v>1466</v>
      </c>
      <c r="R37" s="1" t="s">
        <v>1302</v>
      </c>
      <c r="S37" s="1" t="s">
        <v>1256</v>
      </c>
      <c r="T37" s="1" t="s">
        <v>1239</v>
      </c>
      <c r="U37" s="161" t="s">
        <v>1472</v>
      </c>
    </row>
    <row r="38" spans="2:21" ht="63.75" x14ac:dyDescent="0.25">
      <c r="B38" s="1" t="s">
        <v>145</v>
      </c>
      <c r="C38" s="1" t="s">
        <v>1364</v>
      </c>
      <c r="D38" s="1" t="s">
        <v>1462</v>
      </c>
      <c r="E38" s="1" t="s">
        <v>1099</v>
      </c>
      <c r="F38" s="1">
        <v>2016</v>
      </c>
      <c r="G38" s="1" t="s">
        <v>1239</v>
      </c>
      <c r="H38" s="1" t="s">
        <v>1180</v>
      </c>
      <c r="I38" s="152">
        <v>32.31</v>
      </c>
      <c r="J38" s="152">
        <v>32.31</v>
      </c>
      <c r="K38" s="152">
        <v>50</v>
      </c>
      <c r="L38" s="153">
        <v>44876</v>
      </c>
      <c r="M38" s="1" t="s">
        <v>1239</v>
      </c>
      <c r="N38" s="1" t="s">
        <v>1411</v>
      </c>
      <c r="O38" s="1" t="s">
        <v>1413</v>
      </c>
      <c r="P38" s="1" t="s">
        <v>1239</v>
      </c>
      <c r="Q38" s="1" t="s">
        <v>1466</v>
      </c>
      <c r="R38" s="1" t="s">
        <v>1302</v>
      </c>
      <c r="S38" s="1" t="s">
        <v>1256</v>
      </c>
      <c r="T38" s="1" t="s">
        <v>1239</v>
      </c>
      <c r="U38" s="161" t="s">
        <v>1472</v>
      </c>
    </row>
    <row r="39" spans="2:21" ht="63.75" x14ac:dyDescent="0.25">
      <c r="B39" s="1" t="s">
        <v>148</v>
      </c>
      <c r="C39" s="1" t="s">
        <v>1365</v>
      </c>
      <c r="D39" s="1" t="s">
        <v>1462</v>
      </c>
      <c r="E39" s="1" t="s">
        <v>1099</v>
      </c>
      <c r="F39" s="1">
        <v>1970</v>
      </c>
      <c r="G39" s="1" t="s">
        <v>1239</v>
      </c>
      <c r="H39" s="1" t="s">
        <v>1177</v>
      </c>
      <c r="I39" s="152">
        <v>0.43159559000000003</v>
      </c>
      <c r="J39" s="152">
        <v>0.95299999999999996</v>
      </c>
      <c r="K39" s="152">
        <v>0.64268899999999995</v>
      </c>
      <c r="L39" s="153">
        <v>44841</v>
      </c>
      <c r="M39" s="1" t="s">
        <v>1239</v>
      </c>
      <c r="N39" s="1" t="s">
        <v>1464</v>
      </c>
      <c r="O39" s="1" t="s">
        <v>1413</v>
      </c>
      <c r="P39" s="1" t="s">
        <v>1239</v>
      </c>
      <c r="Q39" s="1" t="s">
        <v>1466</v>
      </c>
      <c r="R39" s="1" t="s">
        <v>1302</v>
      </c>
      <c r="S39" s="1" t="s">
        <v>1256</v>
      </c>
      <c r="T39" s="1" t="s">
        <v>1239</v>
      </c>
      <c r="U39" s="161" t="s">
        <v>1472</v>
      </c>
    </row>
    <row r="40" spans="2:21" ht="51" x14ac:dyDescent="0.25">
      <c r="B40" s="1" t="s">
        <v>380</v>
      </c>
      <c r="C40" s="1" t="s">
        <v>1382</v>
      </c>
      <c r="D40" s="1" t="s">
        <v>1462</v>
      </c>
      <c r="E40" s="1" t="s">
        <v>1431</v>
      </c>
      <c r="F40" s="1">
        <v>2013</v>
      </c>
      <c r="G40" s="1" t="s">
        <v>1239</v>
      </c>
      <c r="H40" s="1" t="s">
        <v>1177</v>
      </c>
      <c r="I40" s="152">
        <v>0.93</v>
      </c>
      <c r="J40" s="152">
        <v>0.93</v>
      </c>
      <c r="K40" s="152">
        <v>0</v>
      </c>
      <c r="L40" s="153">
        <v>44074</v>
      </c>
      <c r="M40" s="1" t="s">
        <v>1239</v>
      </c>
      <c r="N40" s="1" t="s">
        <v>1409</v>
      </c>
      <c r="O40" s="1" t="s">
        <v>1413</v>
      </c>
      <c r="P40" s="1" t="s">
        <v>1241</v>
      </c>
      <c r="Q40" s="1" t="s">
        <v>1466</v>
      </c>
      <c r="R40" s="1" t="s">
        <v>1291</v>
      </c>
      <c r="S40" s="1" t="s">
        <v>1256</v>
      </c>
      <c r="T40" s="1" t="s">
        <v>1239</v>
      </c>
      <c r="U40" s="161" t="s">
        <v>1494</v>
      </c>
    </row>
    <row r="41" spans="2:21" ht="63.75" x14ac:dyDescent="0.25">
      <c r="B41" s="1" t="s">
        <v>374</v>
      </c>
      <c r="C41" s="1" t="s">
        <v>1367</v>
      </c>
      <c r="D41" s="1" t="s">
        <v>1462</v>
      </c>
      <c r="E41" s="1" t="s">
        <v>1431</v>
      </c>
      <c r="F41" s="1">
        <v>1977</v>
      </c>
      <c r="G41" s="1" t="s">
        <v>1239</v>
      </c>
      <c r="H41" s="1" t="s">
        <v>1180</v>
      </c>
      <c r="I41" s="152">
        <v>18.485254000000001</v>
      </c>
      <c r="J41" s="152">
        <v>14.144168369999999</v>
      </c>
      <c r="K41" s="152">
        <v>14.144168369999999</v>
      </c>
      <c r="L41" s="153">
        <v>44316</v>
      </c>
      <c r="M41" s="1" t="s">
        <v>1239</v>
      </c>
      <c r="N41" s="1" t="s">
        <v>1409</v>
      </c>
      <c r="O41" s="1" t="s">
        <v>1413</v>
      </c>
      <c r="P41" s="1" t="s">
        <v>1241</v>
      </c>
      <c r="Q41" s="1" t="s">
        <v>1466</v>
      </c>
      <c r="R41" s="1" t="s">
        <v>1302</v>
      </c>
      <c r="S41" s="1" t="s">
        <v>1256</v>
      </c>
      <c r="T41" s="1" t="s">
        <v>1239</v>
      </c>
      <c r="U41" s="161" t="s">
        <v>1472</v>
      </c>
    </row>
    <row r="42" spans="2:21" ht="64.900000000000006" customHeight="1" x14ac:dyDescent="0.25">
      <c r="B42" s="1" t="s">
        <v>225</v>
      </c>
      <c r="C42" s="1" t="s">
        <v>1386</v>
      </c>
      <c r="D42" s="1" t="s">
        <v>1462</v>
      </c>
      <c r="E42" s="1" t="s">
        <v>1099</v>
      </c>
      <c r="F42" s="1">
        <v>1971</v>
      </c>
      <c r="G42" s="1" t="s">
        <v>1239</v>
      </c>
      <c r="H42" s="1" t="s">
        <v>1177</v>
      </c>
      <c r="I42" s="152">
        <v>4.3</v>
      </c>
      <c r="J42" s="152">
        <v>4.3</v>
      </c>
      <c r="K42" s="152">
        <v>0</v>
      </c>
      <c r="L42" s="153">
        <v>44104</v>
      </c>
      <c r="M42" s="1" t="s">
        <v>1239</v>
      </c>
      <c r="N42" s="1" t="s">
        <v>1465</v>
      </c>
      <c r="O42" s="1" t="s">
        <v>1413</v>
      </c>
      <c r="P42" s="1" t="s">
        <v>1241</v>
      </c>
      <c r="Q42" s="1" t="s">
        <v>1466</v>
      </c>
      <c r="R42" s="1" t="s">
        <v>1293</v>
      </c>
      <c r="S42" s="1" t="s">
        <v>1256</v>
      </c>
      <c r="T42" s="1" t="s">
        <v>1239</v>
      </c>
      <c r="U42" s="161" t="s">
        <v>1472</v>
      </c>
    </row>
    <row r="43" spans="2:21" ht="63.75" x14ac:dyDescent="0.25">
      <c r="B43" s="1" t="s">
        <v>371</v>
      </c>
      <c r="C43" s="1" t="s">
        <v>1333</v>
      </c>
      <c r="D43" s="1" t="s">
        <v>1462</v>
      </c>
      <c r="E43" s="1" t="s">
        <v>1099</v>
      </c>
      <c r="F43" s="1">
        <v>1989</v>
      </c>
      <c r="G43" s="1" t="s">
        <v>1239</v>
      </c>
      <c r="H43" s="1" t="s">
        <v>1177</v>
      </c>
      <c r="I43" s="152">
        <v>15.553688000000001</v>
      </c>
      <c r="J43" s="152">
        <v>15.553687999999999</v>
      </c>
      <c r="K43" s="152">
        <v>15.553687999999999</v>
      </c>
      <c r="L43" s="153">
        <v>44711</v>
      </c>
      <c r="M43" s="1" t="s">
        <v>1239</v>
      </c>
      <c r="N43" s="1" t="s">
        <v>1409</v>
      </c>
      <c r="O43" s="1" t="s">
        <v>1413</v>
      </c>
      <c r="P43" s="1" t="s">
        <v>1239</v>
      </c>
      <c r="Q43" s="1" t="s">
        <v>1466</v>
      </c>
      <c r="R43" s="1" t="s">
        <v>1302</v>
      </c>
      <c r="S43" s="1" t="s">
        <v>1256</v>
      </c>
      <c r="T43" s="1" t="s">
        <v>1239</v>
      </c>
      <c r="U43" s="161" t="s">
        <v>1490</v>
      </c>
    </row>
    <row r="44" spans="2:21" ht="98.45" customHeight="1" x14ac:dyDescent="0.25">
      <c r="B44" s="1" t="s">
        <v>373</v>
      </c>
      <c r="C44" s="1" t="s">
        <v>1370</v>
      </c>
      <c r="D44" s="1" t="s">
        <v>1462</v>
      </c>
      <c r="E44" s="1" t="s">
        <v>1431</v>
      </c>
      <c r="F44" s="1">
        <v>1977</v>
      </c>
      <c r="G44" s="1" t="s">
        <v>1239</v>
      </c>
      <c r="H44" s="1" t="s">
        <v>1408</v>
      </c>
      <c r="I44" s="152">
        <v>32.874318000000002</v>
      </c>
      <c r="J44" s="152">
        <v>31.792701690000001</v>
      </c>
      <c r="K44" s="152">
        <v>40.159999999999997</v>
      </c>
      <c r="L44" s="153">
        <v>44855</v>
      </c>
      <c r="M44" s="1" t="s">
        <v>1239</v>
      </c>
      <c r="N44" s="1" t="s">
        <v>1409</v>
      </c>
      <c r="O44" s="1" t="s">
        <v>1413</v>
      </c>
      <c r="P44" s="1" t="s">
        <v>1239</v>
      </c>
      <c r="Q44" s="1" t="s">
        <v>1466</v>
      </c>
      <c r="R44" s="1" t="s">
        <v>1302</v>
      </c>
      <c r="S44" s="1" t="s">
        <v>1256</v>
      </c>
      <c r="T44" s="1" t="s">
        <v>1239</v>
      </c>
      <c r="U44" s="161" t="s">
        <v>1472</v>
      </c>
    </row>
    <row r="45" spans="2:21" ht="51" x14ac:dyDescent="0.25">
      <c r="B45" s="1" t="s">
        <v>372</v>
      </c>
      <c r="C45" s="1" t="s">
        <v>1366</v>
      </c>
      <c r="D45" s="1" t="s">
        <v>1462</v>
      </c>
      <c r="E45" s="1" t="s">
        <v>1099</v>
      </c>
      <c r="F45" s="1">
        <v>1972</v>
      </c>
      <c r="G45" s="1" t="s">
        <v>1239</v>
      </c>
      <c r="H45" s="1" t="s">
        <v>1408</v>
      </c>
      <c r="I45" s="152">
        <v>270.334205</v>
      </c>
      <c r="J45" s="152">
        <v>209.80163999999999</v>
      </c>
      <c r="K45" s="152">
        <v>218.96464</v>
      </c>
      <c r="L45" s="153">
        <v>44742</v>
      </c>
      <c r="M45" s="1" t="s">
        <v>1241</v>
      </c>
      <c r="N45" s="1" t="s">
        <v>1409</v>
      </c>
      <c r="O45" s="1" t="s">
        <v>1413</v>
      </c>
      <c r="P45" s="1" t="s">
        <v>1239</v>
      </c>
      <c r="Q45" s="1" t="s">
        <v>1466</v>
      </c>
      <c r="R45" s="1" t="s">
        <v>1302</v>
      </c>
      <c r="S45" s="1" t="s">
        <v>1256</v>
      </c>
      <c r="T45" s="1" t="s">
        <v>1239</v>
      </c>
      <c r="U45" s="161" t="s">
        <v>1472</v>
      </c>
    </row>
    <row r="46" spans="2:21" ht="63.75" x14ac:dyDescent="0.25">
      <c r="B46" s="1" t="s">
        <v>155</v>
      </c>
      <c r="C46" s="1" t="s">
        <v>1368</v>
      </c>
      <c r="D46" s="1" t="s">
        <v>1462</v>
      </c>
      <c r="E46" s="1" t="s">
        <v>1431</v>
      </c>
      <c r="F46" s="1">
        <v>1999</v>
      </c>
      <c r="G46" s="1" t="s">
        <v>1239</v>
      </c>
      <c r="H46" s="1" t="s">
        <v>1177</v>
      </c>
      <c r="I46" s="152">
        <v>53.162357999999998</v>
      </c>
      <c r="J46" s="152">
        <v>54.363140080000001</v>
      </c>
      <c r="K46" s="152">
        <v>78.680000000000007</v>
      </c>
      <c r="L46" s="153">
        <v>44876</v>
      </c>
      <c r="M46" s="1" t="s">
        <v>1239</v>
      </c>
      <c r="N46" s="1" t="s">
        <v>1411</v>
      </c>
      <c r="O46" s="1" t="s">
        <v>1413</v>
      </c>
      <c r="P46" s="1" t="s">
        <v>1239</v>
      </c>
      <c r="Q46" s="1" t="s">
        <v>1466</v>
      </c>
      <c r="R46" s="1" t="s">
        <v>1302</v>
      </c>
      <c r="S46" s="1" t="s">
        <v>1256</v>
      </c>
      <c r="T46" s="1" t="s">
        <v>1239</v>
      </c>
      <c r="U46" s="161" t="s">
        <v>1472</v>
      </c>
    </row>
    <row r="47" spans="2:21" ht="63.75" x14ac:dyDescent="0.25">
      <c r="B47" s="1" t="s">
        <v>158</v>
      </c>
      <c r="C47" s="1" t="s">
        <v>1369</v>
      </c>
      <c r="D47" s="1" t="s">
        <v>1462</v>
      </c>
      <c r="E47" s="1" t="s">
        <v>1463</v>
      </c>
      <c r="F47" s="1">
        <v>1982</v>
      </c>
      <c r="G47" s="1" t="s">
        <v>1239</v>
      </c>
      <c r="H47" s="1" t="s">
        <v>1408</v>
      </c>
      <c r="I47" s="152">
        <v>6.0168489999999997</v>
      </c>
      <c r="J47" s="152">
        <v>5.9509740000000004</v>
      </c>
      <c r="K47" s="152">
        <v>7.1772417099999997</v>
      </c>
      <c r="L47" s="153">
        <v>44711</v>
      </c>
      <c r="M47" s="1" t="s">
        <v>1241</v>
      </c>
      <c r="N47" s="1" t="s">
        <v>1465</v>
      </c>
      <c r="O47" s="1" t="s">
        <v>1413</v>
      </c>
      <c r="P47" s="1" t="s">
        <v>1239</v>
      </c>
      <c r="Q47" s="1" t="s">
        <v>1466</v>
      </c>
      <c r="R47" s="1" t="s">
        <v>1302</v>
      </c>
      <c r="S47" s="1" t="s">
        <v>1256</v>
      </c>
      <c r="T47" s="1" t="s">
        <v>1239</v>
      </c>
      <c r="U47" s="161" t="s">
        <v>1472</v>
      </c>
    </row>
    <row r="48" spans="2:21" ht="63.75" x14ac:dyDescent="0.25">
      <c r="B48" s="1" t="s">
        <v>384</v>
      </c>
      <c r="C48" s="1" t="s">
        <v>1389</v>
      </c>
      <c r="D48" s="1" t="s">
        <v>1462</v>
      </c>
      <c r="E48" s="1" t="s">
        <v>1431</v>
      </c>
      <c r="F48" s="1">
        <v>1971</v>
      </c>
      <c r="G48" s="1" t="s">
        <v>1239</v>
      </c>
      <c r="H48" s="1" t="s">
        <v>1177</v>
      </c>
      <c r="I48" s="152">
        <v>42</v>
      </c>
      <c r="J48" s="152">
        <v>42</v>
      </c>
      <c r="K48" s="152">
        <v>0</v>
      </c>
      <c r="L48" s="153">
        <v>44043</v>
      </c>
      <c r="M48" s="1" t="s">
        <v>1239</v>
      </c>
      <c r="N48" s="1" t="s">
        <v>1465</v>
      </c>
      <c r="O48" s="1" t="s">
        <v>1413</v>
      </c>
      <c r="P48" s="1" t="s">
        <v>1241</v>
      </c>
      <c r="Q48" s="1" t="s">
        <v>1466</v>
      </c>
      <c r="R48" s="1" t="s">
        <v>1289</v>
      </c>
      <c r="S48" s="1" t="s">
        <v>1256</v>
      </c>
      <c r="T48" s="1" t="s">
        <v>1239</v>
      </c>
      <c r="U48" s="161" t="s">
        <v>1495</v>
      </c>
    </row>
    <row r="49" spans="2:21" ht="63.75" x14ac:dyDescent="0.25">
      <c r="B49" s="1" t="s">
        <v>164</v>
      </c>
      <c r="C49" s="1" t="s">
        <v>1371</v>
      </c>
      <c r="D49" s="1" t="s">
        <v>1462</v>
      </c>
      <c r="E49" s="1" t="s">
        <v>1431</v>
      </c>
      <c r="F49" s="1">
        <v>1982</v>
      </c>
      <c r="G49" s="1" t="s">
        <v>1239</v>
      </c>
      <c r="H49" s="1" t="s">
        <v>1180</v>
      </c>
      <c r="I49" s="152">
        <v>26.84</v>
      </c>
      <c r="J49" s="152">
        <v>27.024912</v>
      </c>
      <c r="K49" s="152">
        <v>28.319413999999998</v>
      </c>
      <c r="L49" s="153">
        <v>44075</v>
      </c>
      <c r="M49" s="1" t="s">
        <v>1239</v>
      </c>
      <c r="N49" s="1" t="s">
        <v>1465</v>
      </c>
      <c r="O49" s="1" t="s">
        <v>1413</v>
      </c>
      <c r="P49" s="1" t="s">
        <v>1241</v>
      </c>
      <c r="Q49" s="1" t="s">
        <v>1466</v>
      </c>
      <c r="R49" s="1" t="s">
        <v>1302</v>
      </c>
      <c r="S49" s="1" t="s">
        <v>1256</v>
      </c>
      <c r="T49" s="1" t="s">
        <v>1239</v>
      </c>
      <c r="U49" s="161" t="s">
        <v>1490</v>
      </c>
    </row>
    <row r="50" spans="2:21" ht="63.75" x14ac:dyDescent="0.25">
      <c r="B50" s="1" t="s">
        <v>167</v>
      </c>
      <c r="C50" s="1" t="s">
        <v>1372</v>
      </c>
      <c r="D50" s="1" t="s">
        <v>1462</v>
      </c>
      <c r="E50" s="1" t="s">
        <v>1431</v>
      </c>
      <c r="F50" s="1">
        <v>2023</v>
      </c>
      <c r="G50" s="1" t="s">
        <v>1239</v>
      </c>
      <c r="H50" s="1" t="s">
        <v>1180</v>
      </c>
      <c r="I50" s="152">
        <v>56.5</v>
      </c>
      <c r="J50" s="152">
        <v>0.97</v>
      </c>
      <c r="K50" s="152">
        <v>16.899999999999999</v>
      </c>
      <c r="L50" s="153">
        <v>44477</v>
      </c>
      <c r="M50" s="1" t="s">
        <v>1239</v>
      </c>
      <c r="N50" s="1" t="s">
        <v>1473</v>
      </c>
      <c r="O50" s="1" t="s">
        <v>1413</v>
      </c>
      <c r="P50" s="1" t="s">
        <v>1241</v>
      </c>
      <c r="Q50" s="1" t="s">
        <v>1466</v>
      </c>
      <c r="R50" s="1" t="s">
        <v>1241</v>
      </c>
      <c r="S50" s="1" t="s">
        <v>1256</v>
      </c>
      <c r="T50" s="1" t="s">
        <v>1239</v>
      </c>
      <c r="U50" s="161" t="s">
        <v>1471</v>
      </c>
    </row>
    <row r="51" spans="2:21" ht="63.75" x14ac:dyDescent="0.25">
      <c r="B51" s="1" t="s">
        <v>169</v>
      </c>
      <c r="C51" s="1" t="s">
        <v>1373</v>
      </c>
      <c r="D51" s="1" t="s">
        <v>1462</v>
      </c>
      <c r="E51" s="1" t="s">
        <v>1463</v>
      </c>
      <c r="F51" s="1">
        <v>2001</v>
      </c>
      <c r="G51" s="1" t="s">
        <v>1239</v>
      </c>
      <c r="H51" s="1" t="s">
        <v>1408</v>
      </c>
      <c r="I51" s="152">
        <v>9.5</v>
      </c>
      <c r="J51" s="152">
        <v>8.5</v>
      </c>
      <c r="K51" s="152">
        <v>12.409893</v>
      </c>
      <c r="L51" s="153">
        <v>44742</v>
      </c>
      <c r="M51" s="1" t="s">
        <v>1239</v>
      </c>
      <c r="N51" s="1" t="s">
        <v>1409</v>
      </c>
      <c r="O51" s="1" t="s">
        <v>1413</v>
      </c>
      <c r="P51" s="1" t="s">
        <v>1239</v>
      </c>
      <c r="Q51" s="1" t="s">
        <v>1466</v>
      </c>
      <c r="R51" s="1" t="s">
        <v>1302</v>
      </c>
      <c r="S51" s="1" t="s">
        <v>1256</v>
      </c>
      <c r="T51" s="1" t="s">
        <v>1239</v>
      </c>
      <c r="U51" s="161" t="s">
        <v>1490</v>
      </c>
    </row>
    <row r="52" spans="2:21" ht="63.75" x14ac:dyDescent="0.25">
      <c r="B52" s="1" t="s">
        <v>172</v>
      </c>
      <c r="C52" s="1" t="s">
        <v>1374</v>
      </c>
      <c r="D52" s="1" t="s">
        <v>1462</v>
      </c>
      <c r="E52" s="1" t="s">
        <v>1099</v>
      </c>
      <c r="F52" s="1">
        <v>1998</v>
      </c>
      <c r="G52" s="1" t="s">
        <v>1239</v>
      </c>
      <c r="H52" s="1" t="s">
        <v>1180</v>
      </c>
      <c r="I52" s="152">
        <v>0.50267099999999998</v>
      </c>
      <c r="J52" s="152">
        <v>0.50267099999999998</v>
      </c>
      <c r="K52" s="152">
        <v>0.64618799999999998</v>
      </c>
      <c r="L52" s="153">
        <v>44075</v>
      </c>
      <c r="M52" s="1" t="s">
        <v>1239</v>
      </c>
      <c r="N52" s="1" t="s">
        <v>1409</v>
      </c>
      <c r="O52" s="1" t="s">
        <v>1413</v>
      </c>
      <c r="P52" s="1" t="s">
        <v>1239</v>
      </c>
      <c r="Q52" s="1" t="s">
        <v>1466</v>
      </c>
      <c r="R52" s="1" t="s">
        <v>1302</v>
      </c>
      <c r="S52" s="1" t="s">
        <v>1256</v>
      </c>
      <c r="T52" s="1" t="s">
        <v>1239</v>
      </c>
      <c r="U52" s="161" t="s">
        <v>1472</v>
      </c>
    </row>
    <row r="53" spans="2:21" ht="63.75" x14ac:dyDescent="0.25">
      <c r="B53" s="1" t="s">
        <v>240</v>
      </c>
      <c r="C53" s="1" t="s">
        <v>1390</v>
      </c>
      <c r="D53" s="1" t="s">
        <v>1462</v>
      </c>
      <c r="E53" s="1" t="s">
        <v>1431</v>
      </c>
      <c r="F53" s="1">
        <v>2005</v>
      </c>
      <c r="G53" s="1" t="s">
        <v>1239</v>
      </c>
      <c r="H53" s="1" t="s">
        <v>1180</v>
      </c>
      <c r="I53" s="152">
        <v>20.100000000000001</v>
      </c>
      <c r="J53" s="152">
        <v>20.100000000000001</v>
      </c>
      <c r="K53" s="152">
        <v>0</v>
      </c>
      <c r="L53" s="153">
        <v>44074</v>
      </c>
      <c r="M53" s="1" t="s">
        <v>1239</v>
      </c>
      <c r="N53" s="1" t="s">
        <v>1411</v>
      </c>
      <c r="O53" s="1" t="s">
        <v>1413</v>
      </c>
      <c r="P53" s="1" t="s">
        <v>1241</v>
      </c>
      <c r="Q53" s="1" t="s">
        <v>1466</v>
      </c>
      <c r="R53" s="1" t="s">
        <v>1241</v>
      </c>
      <c r="S53" s="1" t="s">
        <v>1256</v>
      </c>
      <c r="T53" s="1" t="s">
        <v>1239</v>
      </c>
      <c r="U53" s="161" t="s">
        <v>1472</v>
      </c>
    </row>
    <row r="54" spans="2:21" ht="51" x14ac:dyDescent="0.25">
      <c r="B54" s="1" t="s">
        <v>175</v>
      </c>
      <c r="C54" s="1" t="s">
        <v>1375</v>
      </c>
      <c r="D54" s="1" t="s">
        <v>1462</v>
      </c>
      <c r="E54" s="1" t="s">
        <v>1463</v>
      </c>
      <c r="F54" s="1">
        <v>1988</v>
      </c>
      <c r="G54" s="1" t="s">
        <v>1241</v>
      </c>
      <c r="H54" s="1" t="s">
        <v>1408</v>
      </c>
      <c r="I54" s="152">
        <v>6.17</v>
      </c>
      <c r="J54" s="152">
        <v>6.17</v>
      </c>
      <c r="K54" s="152">
        <v>6.5</v>
      </c>
      <c r="L54" s="153">
        <v>44530</v>
      </c>
      <c r="M54" s="1" t="s">
        <v>1241</v>
      </c>
      <c r="N54" s="1" t="s">
        <v>1465</v>
      </c>
      <c r="O54" s="1" t="s">
        <v>1413</v>
      </c>
      <c r="P54" s="1" t="s">
        <v>1239</v>
      </c>
      <c r="Q54" s="1" t="s">
        <v>1466</v>
      </c>
      <c r="R54" s="1" t="s">
        <v>1302</v>
      </c>
      <c r="S54" s="1" t="s">
        <v>1256</v>
      </c>
      <c r="T54" s="1" t="s">
        <v>1239</v>
      </c>
      <c r="U54" s="161" t="s">
        <v>1472</v>
      </c>
    </row>
  </sheetData>
  <autoFilter ref="A4:V4" xr:uid="{9E0129BC-EEED-4F81-AB61-063A0F2A2BC6}"/>
  <sortState xmlns:xlrd2="http://schemas.microsoft.com/office/spreadsheetml/2017/richdata2" ref="B6:U54">
    <sortCondition ref="B6:B54"/>
  </sortState>
  <mergeCells count="2">
    <mergeCell ref="B2:H2"/>
    <mergeCell ref="B3:C3"/>
  </mergeCells>
  <pageMargins left="0.511811024" right="0.511811024" top="0.78740157499999996" bottom="0.78740157499999996" header="0.31496062000000002" footer="0.31496062000000002"/>
  <pageSetup orientation="portrait" horizontalDpi="90" verticalDpi="9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A919F-CE33-4526-907D-87C03CDC6D6D}">
  <sheetPr>
    <tabColor rgb="FF007A7E"/>
  </sheetPr>
  <dimension ref="A1:U54"/>
  <sheetViews>
    <sheetView showGridLines="0" zoomScale="70" zoomScaleNormal="70" workbookViewId="0">
      <pane xSplit="1" ySplit="4" topLeftCell="B5" activePane="bottomRight" state="frozen"/>
      <selection pane="topRight" activeCell="B1" sqref="B1"/>
      <selection pane="bottomLeft" activeCell="A5" sqref="A5"/>
      <selection pane="bottomRight" activeCell="I5" sqref="I5"/>
    </sheetView>
  </sheetViews>
  <sheetFormatPr defaultColWidth="9.140625" defaultRowHeight="15" x14ac:dyDescent="0.25"/>
  <cols>
    <col min="1" max="1" width="1.28515625" style="151" customWidth="1"/>
    <col min="2" max="15" width="20.7109375" style="151" customWidth="1"/>
    <col min="16" max="16" width="25.85546875" style="151" customWidth="1"/>
    <col min="17" max="17" width="23.140625" style="151" customWidth="1"/>
    <col min="18" max="18" width="27.7109375" style="151" customWidth="1"/>
    <col min="19" max="20" width="20.7109375" style="151" customWidth="1"/>
    <col min="21" max="21" width="44.7109375" style="151" customWidth="1"/>
    <col min="22" max="23" width="18" style="151" bestFit="1" customWidth="1"/>
    <col min="24" max="16384" width="9.140625" style="151"/>
  </cols>
  <sheetData>
    <row r="1" spans="1:21" s="148" customFormat="1" ht="5.45" customHeight="1" x14ac:dyDescent="0.25">
      <c r="A1" s="145"/>
      <c r="B1" s="146"/>
      <c r="C1" s="146"/>
      <c r="D1" s="146"/>
      <c r="E1" s="147"/>
      <c r="F1" s="146"/>
      <c r="G1" s="146"/>
      <c r="H1" s="146"/>
      <c r="I1" s="146"/>
      <c r="J1" s="146"/>
      <c r="K1" s="146"/>
    </row>
    <row r="2" spans="1:21" s="146" customFormat="1" ht="18" customHeight="1" x14ac:dyDescent="0.25">
      <c r="A2" s="157"/>
      <c r="B2" s="176" t="s">
        <v>1497</v>
      </c>
      <c r="C2" s="176"/>
      <c r="D2" s="176"/>
      <c r="E2" s="176"/>
      <c r="F2" s="176"/>
      <c r="G2" s="176"/>
      <c r="H2" s="176"/>
      <c r="I2" s="160"/>
      <c r="J2" s="160"/>
      <c r="K2" s="160"/>
      <c r="L2" s="159"/>
      <c r="M2" s="159"/>
      <c r="N2" s="159"/>
      <c r="O2" s="159"/>
      <c r="P2" s="159"/>
      <c r="Q2" s="159"/>
      <c r="R2" s="159"/>
      <c r="S2" s="159"/>
      <c r="T2" s="159"/>
      <c r="U2" s="159"/>
    </row>
    <row r="3" spans="1:21" s="150" customFormat="1" ht="18" customHeight="1" x14ac:dyDescent="0.25">
      <c r="A3" s="149"/>
      <c r="B3" s="177" t="s">
        <v>361</v>
      </c>
      <c r="C3" s="177"/>
      <c r="D3" s="5" t="s">
        <v>363</v>
      </c>
      <c r="E3" s="6" t="s">
        <v>362</v>
      </c>
      <c r="F3" s="5" t="s">
        <v>362</v>
      </c>
      <c r="G3" s="5" t="s">
        <v>366</v>
      </c>
      <c r="H3" s="5" t="s">
        <v>362</v>
      </c>
      <c r="I3" s="7" t="s">
        <v>367</v>
      </c>
      <c r="J3" s="7" t="s">
        <v>368</v>
      </c>
      <c r="K3" s="7"/>
    </row>
    <row r="4" spans="1:21" ht="213.75" customHeight="1" x14ac:dyDescent="0.25">
      <c r="B4" s="155" t="s">
        <v>0</v>
      </c>
      <c r="C4" s="156" t="s">
        <v>1</v>
      </c>
      <c r="D4" s="158" t="s">
        <v>2</v>
      </c>
      <c r="E4" s="158" t="s">
        <v>3</v>
      </c>
      <c r="F4" s="158" t="s">
        <v>4</v>
      </c>
      <c r="G4" s="158" t="s">
        <v>5</v>
      </c>
      <c r="H4" s="156" t="s">
        <v>6</v>
      </c>
      <c r="I4" s="156" t="s">
        <v>7</v>
      </c>
      <c r="J4" s="156" t="s">
        <v>8</v>
      </c>
      <c r="K4" s="156" t="s">
        <v>9</v>
      </c>
      <c r="L4" s="156" t="s">
        <v>10</v>
      </c>
      <c r="M4" s="156" t="s">
        <v>11</v>
      </c>
      <c r="N4" s="156" t="s">
        <v>12</v>
      </c>
      <c r="O4" s="156" t="s">
        <v>13</v>
      </c>
      <c r="P4" s="156" t="s">
        <v>14</v>
      </c>
      <c r="Q4" s="156" t="s">
        <v>15</v>
      </c>
      <c r="R4" s="156" t="s">
        <v>16</v>
      </c>
      <c r="S4" s="156" t="s">
        <v>17</v>
      </c>
      <c r="T4" s="156" t="s">
        <v>18</v>
      </c>
      <c r="U4" s="156" t="s">
        <v>19</v>
      </c>
    </row>
    <row r="5" spans="1:21" ht="63.75" x14ac:dyDescent="0.25">
      <c r="B5" s="1" t="s">
        <v>37</v>
      </c>
      <c r="C5" s="1" t="s">
        <v>1334</v>
      </c>
      <c r="D5" s="1" t="s">
        <v>178</v>
      </c>
      <c r="E5" s="1" t="s">
        <v>28</v>
      </c>
      <c r="F5" s="1">
        <v>1989</v>
      </c>
      <c r="G5" s="1" t="s">
        <v>29</v>
      </c>
      <c r="H5" s="1" t="s">
        <v>30</v>
      </c>
      <c r="I5" s="152">
        <v>10.924075999999999</v>
      </c>
      <c r="J5" s="152">
        <v>10.924075999999999</v>
      </c>
      <c r="K5" s="152">
        <v>10.924075999999999</v>
      </c>
      <c r="L5" s="153">
        <v>44841</v>
      </c>
      <c r="M5" s="1" t="s">
        <v>29</v>
      </c>
      <c r="N5" s="1" t="s">
        <v>180</v>
      </c>
      <c r="O5" s="1" t="s">
        <v>1413</v>
      </c>
      <c r="P5" s="1" t="s">
        <v>29</v>
      </c>
      <c r="Q5" s="1" t="s">
        <v>34</v>
      </c>
      <c r="R5" s="1" t="s">
        <v>35</v>
      </c>
      <c r="S5" s="1" t="s">
        <v>36</v>
      </c>
      <c r="T5" s="1" t="s">
        <v>29</v>
      </c>
      <c r="U5" s="161" t="s">
        <v>1475</v>
      </c>
    </row>
    <row r="6" spans="1:21" ht="51" x14ac:dyDescent="0.25">
      <c r="B6" s="1" t="s">
        <v>41</v>
      </c>
      <c r="C6" s="1" t="s">
        <v>1335</v>
      </c>
      <c r="D6" s="1" t="s">
        <v>178</v>
      </c>
      <c r="E6" s="1" t="s">
        <v>1460</v>
      </c>
      <c r="F6" s="1">
        <v>2019</v>
      </c>
      <c r="G6" s="1" t="s">
        <v>29</v>
      </c>
      <c r="H6" s="1" t="s">
        <v>43</v>
      </c>
      <c r="I6" s="152">
        <v>0.64</v>
      </c>
      <c r="J6" s="152">
        <v>0.64</v>
      </c>
      <c r="K6" s="152">
        <v>0.76885800000000004</v>
      </c>
      <c r="L6" s="153">
        <v>44841</v>
      </c>
      <c r="M6" s="1" t="s">
        <v>29</v>
      </c>
      <c r="N6" s="1" t="s">
        <v>227</v>
      </c>
      <c r="O6" s="1" t="s">
        <v>1413</v>
      </c>
      <c r="P6" s="1" t="s">
        <v>29</v>
      </c>
      <c r="Q6" s="1" t="s">
        <v>34</v>
      </c>
      <c r="R6" s="1" t="s">
        <v>44</v>
      </c>
      <c r="S6" s="1" t="s">
        <v>36</v>
      </c>
      <c r="T6" s="1" t="s">
        <v>29</v>
      </c>
      <c r="U6" s="161" t="s">
        <v>1475</v>
      </c>
    </row>
    <row r="7" spans="1:21" ht="63.75" x14ac:dyDescent="0.25">
      <c r="B7" s="1" t="s">
        <v>47</v>
      </c>
      <c r="C7" s="1" t="s">
        <v>1336</v>
      </c>
      <c r="D7" s="1" t="s">
        <v>178</v>
      </c>
      <c r="E7" s="1" t="s">
        <v>39</v>
      </c>
      <c r="F7" s="1">
        <v>1998</v>
      </c>
      <c r="G7" s="1" t="s">
        <v>29</v>
      </c>
      <c r="H7" s="1" t="s">
        <v>30</v>
      </c>
      <c r="I7" s="152">
        <v>12.995661999999999</v>
      </c>
      <c r="J7" s="152">
        <v>12.995661999999999</v>
      </c>
      <c r="K7" s="152">
        <v>12.995661999999999</v>
      </c>
      <c r="L7" s="153">
        <v>44883</v>
      </c>
      <c r="M7" s="1" t="s">
        <v>29</v>
      </c>
      <c r="N7" s="1" t="s">
        <v>227</v>
      </c>
      <c r="O7" s="1" t="s">
        <v>1413</v>
      </c>
      <c r="P7" s="1" t="s">
        <v>44</v>
      </c>
      <c r="Q7" s="1" t="s">
        <v>34</v>
      </c>
      <c r="R7" s="1" t="s">
        <v>50</v>
      </c>
      <c r="S7" s="1" t="s">
        <v>36</v>
      </c>
      <c r="T7" s="1" t="s">
        <v>29</v>
      </c>
      <c r="U7" s="161" t="s">
        <v>1475</v>
      </c>
    </row>
    <row r="8" spans="1:21" ht="63.75" x14ac:dyDescent="0.25">
      <c r="B8" s="1" t="s">
        <v>53</v>
      </c>
      <c r="C8" s="1" t="s">
        <v>1337</v>
      </c>
      <c r="D8" s="1" t="s">
        <v>178</v>
      </c>
      <c r="E8" s="1" t="s">
        <v>1460</v>
      </c>
      <c r="F8" s="1">
        <v>2007</v>
      </c>
      <c r="G8" s="1" t="s">
        <v>29</v>
      </c>
      <c r="H8" s="1" t="s">
        <v>43</v>
      </c>
      <c r="I8" s="152">
        <v>2.6857820000000001</v>
      </c>
      <c r="J8" s="152">
        <v>2.1689159999999998</v>
      </c>
      <c r="K8" s="152">
        <v>2.7750339999999998</v>
      </c>
      <c r="L8" s="153">
        <v>44742</v>
      </c>
      <c r="M8" s="1" t="s">
        <v>44</v>
      </c>
      <c r="N8" s="1" t="s">
        <v>227</v>
      </c>
      <c r="O8" s="1" t="s">
        <v>1413</v>
      </c>
      <c r="P8" s="1" t="s">
        <v>29</v>
      </c>
      <c r="Q8" s="1" t="s">
        <v>34</v>
      </c>
      <c r="R8" s="1" t="s">
        <v>35</v>
      </c>
      <c r="S8" s="1" t="s">
        <v>36</v>
      </c>
      <c r="T8" s="1" t="s">
        <v>29</v>
      </c>
      <c r="U8" s="161" t="s">
        <v>1475</v>
      </c>
    </row>
    <row r="9" spans="1:21" ht="51" x14ac:dyDescent="0.25">
      <c r="B9" s="1" t="s">
        <v>77</v>
      </c>
      <c r="C9" s="1" t="s">
        <v>1343</v>
      </c>
      <c r="D9" s="1" t="s">
        <v>178</v>
      </c>
      <c r="E9" s="1" t="s">
        <v>39</v>
      </c>
      <c r="F9" s="1">
        <v>2015</v>
      </c>
      <c r="G9" s="1" t="s">
        <v>29</v>
      </c>
      <c r="H9" s="1" t="s">
        <v>58</v>
      </c>
      <c r="I9" s="152">
        <v>8.1207216799999991</v>
      </c>
      <c r="J9" s="152">
        <v>6.6817922999999997</v>
      </c>
      <c r="K9" s="152">
        <v>34</v>
      </c>
      <c r="L9" s="153">
        <v>44841</v>
      </c>
      <c r="M9" s="1" t="s">
        <v>29</v>
      </c>
      <c r="N9" s="1" t="s">
        <v>227</v>
      </c>
      <c r="O9" s="1" t="s">
        <v>1413</v>
      </c>
      <c r="P9" s="1" t="s">
        <v>44</v>
      </c>
      <c r="Q9" s="1" t="s">
        <v>34</v>
      </c>
      <c r="R9" s="1" t="s">
        <v>44</v>
      </c>
      <c r="S9" s="1" t="s">
        <v>36</v>
      </c>
      <c r="T9" s="1" t="s">
        <v>29</v>
      </c>
      <c r="U9" s="161" t="s">
        <v>1475</v>
      </c>
    </row>
    <row r="10" spans="1:21" ht="69" customHeight="1" x14ac:dyDescent="0.25">
      <c r="B10" s="1" t="s">
        <v>382</v>
      </c>
      <c r="C10" s="1" t="s">
        <v>1385</v>
      </c>
      <c r="D10" s="1" t="s">
        <v>178</v>
      </c>
      <c r="E10" s="1" t="s">
        <v>39</v>
      </c>
      <c r="F10" s="1">
        <v>2022</v>
      </c>
      <c r="G10" s="1" t="s">
        <v>29</v>
      </c>
      <c r="H10" s="1" t="s">
        <v>30</v>
      </c>
      <c r="I10" s="152">
        <v>95</v>
      </c>
      <c r="J10" s="152">
        <v>0</v>
      </c>
      <c r="K10" s="152">
        <v>0</v>
      </c>
      <c r="L10" s="153">
        <v>44896</v>
      </c>
      <c r="M10" s="1" t="s">
        <v>179</v>
      </c>
      <c r="N10" s="1" t="s">
        <v>180</v>
      </c>
      <c r="O10" s="1" t="s">
        <v>1413</v>
      </c>
      <c r="P10" s="1" t="s">
        <v>44</v>
      </c>
      <c r="Q10" s="1" t="s">
        <v>44</v>
      </c>
      <c r="R10" s="1" t="s">
        <v>191</v>
      </c>
      <c r="S10" s="1" t="s">
        <v>36</v>
      </c>
      <c r="T10" s="1" t="s">
        <v>29</v>
      </c>
      <c r="U10" s="161" t="s">
        <v>1475</v>
      </c>
    </row>
    <row r="11" spans="1:21" ht="55.15" customHeight="1" x14ac:dyDescent="0.25">
      <c r="B11" s="1" t="s">
        <v>229</v>
      </c>
      <c r="C11" s="1" t="s">
        <v>1387</v>
      </c>
      <c r="D11" s="1" t="s">
        <v>178</v>
      </c>
      <c r="E11" s="1" t="s">
        <v>39</v>
      </c>
      <c r="F11" s="1">
        <v>2002</v>
      </c>
      <c r="G11" s="1" t="s">
        <v>29</v>
      </c>
      <c r="H11" s="1" t="s">
        <v>58</v>
      </c>
      <c r="I11" s="152">
        <v>110</v>
      </c>
      <c r="J11" s="152">
        <v>0</v>
      </c>
      <c r="K11" s="152">
        <v>0</v>
      </c>
      <c r="L11" s="153">
        <v>44165</v>
      </c>
      <c r="M11" s="1" t="s">
        <v>179</v>
      </c>
      <c r="N11" s="1" t="s">
        <v>227</v>
      </c>
      <c r="O11" s="1" t="s">
        <v>1413</v>
      </c>
      <c r="P11" s="1" t="s">
        <v>44</v>
      </c>
      <c r="Q11" s="1" t="s">
        <v>34</v>
      </c>
      <c r="R11" s="1" t="s">
        <v>191</v>
      </c>
      <c r="S11" s="1" t="s">
        <v>36</v>
      </c>
      <c r="T11" s="1" t="s">
        <v>29</v>
      </c>
      <c r="U11" s="161" t="s">
        <v>1475</v>
      </c>
    </row>
    <row r="12" spans="1:21" ht="69" customHeight="1" x14ac:dyDescent="0.25">
      <c r="B12" s="1" t="s">
        <v>80</v>
      </c>
      <c r="C12" s="1" t="s">
        <v>1344</v>
      </c>
      <c r="D12" s="1" t="s">
        <v>178</v>
      </c>
      <c r="E12" s="1" t="s">
        <v>1460</v>
      </c>
      <c r="F12" s="1">
        <v>1998</v>
      </c>
      <c r="G12" s="1" t="s">
        <v>44</v>
      </c>
      <c r="H12" s="1" t="s">
        <v>43</v>
      </c>
      <c r="I12" s="152">
        <v>22.978888999999999</v>
      </c>
      <c r="J12" s="152">
        <v>22.978888999999999</v>
      </c>
      <c r="K12" s="152">
        <v>23.5</v>
      </c>
      <c r="L12" s="153">
        <v>44742</v>
      </c>
      <c r="M12" s="1" t="s">
        <v>44</v>
      </c>
      <c r="N12" s="1" t="s">
        <v>227</v>
      </c>
      <c r="O12" s="1" t="s">
        <v>1413</v>
      </c>
      <c r="P12" s="1" t="s">
        <v>29</v>
      </c>
      <c r="Q12" s="1" t="s">
        <v>34</v>
      </c>
      <c r="R12" s="1" t="s">
        <v>35</v>
      </c>
      <c r="S12" s="1" t="s">
        <v>36</v>
      </c>
      <c r="T12" s="1" t="s">
        <v>29</v>
      </c>
      <c r="U12" s="161" t="s">
        <v>1475</v>
      </c>
    </row>
    <row r="13" spans="1:21" ht="102" x14ac:dyDescent="0.25">
      <c r="B13" s="1" t="s">
        <v>375</v>
      </c>
      <c r="C13" s="1" t="s">
        <v>1376</v>
      </c>
      <c r="D13" s="1" t="s">
        <v>178</v>
      </c>
      <c r="E13" s="1" t="s">
        <v>28</v>
      </c>
      <c r="F13" s="1">
        <v>1936</v>
      </c>
      <c r="G13" s="1" t="s">
        <v>29</v>
      </c>
      <c r="H13" s="1" t="s">
        <v>43</v>
      </c>
      <c r="I13" s="152">
        <v>8.4</v>
      </c>
      <c r="J13" s="152">
        <v>8.4</v>
      </c>
      <c r="K13" s="152">
        <v>0</v>
      </c>
      <c r="L13" s="153">
        <v>44075</v>
      </c>
      <c r="M13" s="1" t="s">
        <v>179</v>
      </c>
      <c r="N13" s="1" t="s">
        <v>180</v>
      </c>
      <c r="O13" s="1" t="s">
        <v>1413</v>
      </c>
      <c r="P13" s="1" t="s">
        <v>44</v>
      </c>
      <c r="Q13" s="1" t="s">
        <v>34</v>
      </c>
      <c r="R13" s="1" t="s">
        <v>44</v>
      </c>
      <c r="S13" s="1" t="s">
        <v>36</v>
      </c>
      <c r="T13" s="1" t="s">
        <v>29</v>
      </c>
      <c r="U13" s="161" t="s">
        <v>1476</v>
      </c>
    </row>
    <row r="14" spans="1:21" ht="69" customHeight="1" x14ac:dyDescent="0.25">
      <c r="B14" s="1" t="s">
        <v>376</v>
      </c>
      <c r="C14" s="1" t="s">
        <v>1377</v>
      </c>
      <c r="D14" s="1" t="s">
        <v>178</v>
      </c>
      <c r="E14" s="1" t="s">
        <v>28</v>
      </c>
      <c r="F14" s="1">
        <v>1950</v>
      </c>
      <c r="G14" s="1" t="s">
        <v>29</v>
      </c>
      <c r="H14" s="1" t="s">
        <v>58</v>
      </c>
      <c r="I14" s="152">
        <v>58.6</v>
      </c>
      <c r="J14" s="152" t="s">
        <v>1215</v>
      </c>
      <c r="K14" s="152">
        <v>0</v>
      </c>
      <c r="L14" s="153" t="s">
        <v>1157</v>
      </c>
      <c r="M14" s="1" t="s">
        <v>179</v>
      </c>
      <c r="N14" s="1" t="s">
        <v>180</v>
      </c>
      <c r="O14" s="1" t="s">
        <v>1413</v>
      </c>
      <c r="P14" s="1" t="s">
        <v>44</v>
      </c>
      <c r="Q14" s="1" t="s">
        <v>44</v>
      </c>
      <c r="R14" s="1" t="s">
        <v>184</v>
      </c>
      <c r="S14" s="1" t="s">
        <v>36</v>
      </c>
      <c r="T14" s="1" t="s">
        <v>29</v>
      </c>
      <c r="U14" s="161" t="s">
        <v>1477</v>
      </c>
    </row>
    <row r="15" spans="1:21" ht="102" x14ac:dyDescent="0.25">
      <c r="B15" s="1" t="s">
        <v>377</v>
      </c>
      <c r="C15" s="1" t="s">
        <v>1378</v>
      </c>
      <c r="D15" s="1" t="s">
        <v>178</v>
      </c>
      <c r="E15" s="1" t="s">
        <v>28</v>
      </c>
      <c r="F15" s="1">
        <v>1960</v>
      </c>
      <c r="G15" s="1" t="s">
        <v>29</v>
      </c>
      <c r="H15" s="1" t="s">
        <v>43</v>
      </c>
      <c r="I15" s="152">
        <v>59.7</v>
      </c>
      <c r="J15" s="152">
        <v>75.540000000000006</v>
      </c>
      <c r="K15" s="152">
        <v>0</v>
      </c>
      <c r="L15" s="153" t="s">
        <v>1157</v>
      </c>
      <c r="M15" s="1" t="s">
        <v>179</v>
      </c>
      <c r="N15" s="1" t="s">
        <v>180</v>
      </c>
      <c r="O15" s="1" t="s">
        <v>1413</v>
      </c>
      <c r="P15" s="1" t="s">
        <v>44</v>
      </c>
      <c r="Q15" s="1" t="s">
        <v>44</v>
      </c>
      <c r="R15" s="1" t="s">
        <v>187</v>
      </c>
      <c r="S15" s="1" t="s">
        <v>36</v>
      </c>
      <c r="T15" s="1" t="s">
        <v>29</v>
      </c>
      <c r="U15" s="161" t="s">
        <v>1478</v>
      </c>
    </row>
    <row r="16" spans="1:21" ht="102" x14ac:dyDescent="0.25">
      <c r="B16" s="1" t="s">
        <v>378</v>
      </c>
      <c r="C16" s="1" t="s">
        <v>1379</v>
      </c>
      <c r="D16" s="1" t="s">
        <v>178</v>
      </c>
      <c r="E16" s="1" t="s">
        <v>39</v>
      </c>
      <c r="F16" s="1">
        <v>1985</v>
      </c>
      <c r="G16" s="1" t="s">
        <v>29</v>
      </c>
      <c r="H16" s="1" t="s">
        <v>190</v>
      </c>
      <c r="I16" s="152">
        <v>2.9</v>
      </c>
      <c r="J16" s="152">
        <v>150.93</v>
      </c>
      <c r="K16" s="152">
        <v>0</v>
      </c>
      <c r="L16" s="153" t="s">
        <v>1157</v>
      </c>
      <c r="M16" s="1" t="s">
        <v>179</v>
      </c>
      <c r="N16" s="1" t="s">
        <v>180</v>
      </c>
      <c r="O16" s="1" t="s">
        <v>1413</v>
      </c>
      <c r="P16" s="1" t="s">
        <v>44</v>
      </c>
      <c r="Q16" s="1" t="s">
        <v>34</v>
      </c>
      <c r="R16" s="1" t="s">
        <v>191</v>
      </c>
      <c r="S16" s="1" t="s">
        <v>36</v>
      </c>
      <c r="T16" s="1" t="s">
        <v>29</v>
      </c>
      <c r="U16" s="161" t="s">
        <v>1479</v>
      </c>
    </row>
    <row r="17" spans="2:21" ht="114.75" x14ac:dyDescent="0.25">
      <c r="B17" s="1" t="s">
        <v>379</v>
      </c>
      <c r="C17" s="1" t="s">
        <v>1380</v>
      </c>
      <c r="D17" s="1" t="s">
        <v>178</v>
      </c>
      <c r="E17" s="1" t="s">
        <v>28</v>
      </c>
      <c r="F17" s="1">
        <v>1929</v>
      </c>
      <c r="G17" s="1" t="s">
        <v>29</v>
      </c>
      <c r="H17" s="1" t="s">
        <v>43</v>
      </c>
      <c r="I17" s="152">
        <v>3.9</v>
      </c>
      <c r="J17" s="152">
        <v>3.9</v>
      </c>
      <c r="K17" s="152">
        <v>0</v>
      </c>
      <c r="L17" s="153" t="s">
        <v>1157</v>
      </c>
      <c r="M17" s="1" t="s">
        <v>179</v>
      </c>
      <c r="N17" s="1" t="s">
        <v>180</v>
      </c>
      <c r="O17" s="1" t="s">
        <v>1413</v>
      </c>
      <c r="P17" s="1" t="s">
        <v>44</v>
      </c>
      <c r="Q17" s="1" t="s">
        <v>34</v>
      </c>
      <c r="R17" s="1" t="s">
        <v>201</v>
      </c>
      <c r="S17" s="1" t="s">
        <v>36</v>
      </c>
      <c r="T17" s="1" t="s">
        <v>29</v>
      </c>
      <c r="U17" s="161" t="s">
        <v>1480</v>
      </c>
    </row>
    <row r="18" spans="2:21" ht="63.75" x14ac:dyDescent="0.25">
      <c r="B18" s="1" t="s">
        <v>84</v>
      </c>
      <c r="C18" s="1" t="s">
        <v>1345</v>
      </c>
      <c r="D18" s="1" t="s">
        <v>178</v>
      </c>
      <c r="E18" s="1" t="s">
        <v>39</v>
      </c>
      <c r="F18" s="1">
        <v>1993</v>
      </c>
      <c r="G18" s="1" t="s">
        <v>29</v>
      </c>
      <c r="H18" s="1" t="s">
        <v>30</v>
      </c>
      <c r="I18" s="152">
        <v>6.5713477000000005</v>
      </c>
      <c r="J18" s="152">
        <v>10.596951000000001</v>
      </c>
      <c r="K18" s="152">
        <v>61.4</v>
      </c>
      <c r="L18" s="153">
        <v>44742</v>
      </c>
      <c r="M18" s="1" t="s">
        <v>29</v>
      </c>
      <c r="N18" s="1" t="s">
        <v>180</v>
      </c>
      <c r="O18" s="1" t="s">
        <v>1413</v>
      </c>
      <c r="P18" s="1" t="s">
        <v>29</v>
      </c>
      <c r="Q18" s="1" t="s">
        <v>34</v>
      </c>
      <c r="R18" s="1" t="s">
        <v>35</v>
      </c>
      <c r="S18" s="1" t="s">
        <v>36</v>
      </c>
      <c r="T18" s="1" t="s">
        <v>29</v>
      </c>
      <c r="U18" s="161" t="s">
        <v>1475</v>
      </c>
    </row>
    <row r="19" spans="2:21" ht="178.5" x14ac:dyDescent="0.25">
      <c r="B19" s="1" t="s">
        <v>891</v>
      </c>
      <c r="C19" s="1" t="s">
        <v>1459</v>
      </c>
      <c r="D19" s="1" t="s">
        <v>178</v>
      </c>
      <c r="E19" s="1" t="s">
        <v>28</v>
      </c>
      <c r="F19" s="1">
        <v>2014</v>
      </c>
      <c r="G19" s="1" t="s">
        <v>44</v>
      </c>
      <c r="H19" s="1" t="s">
        <v>233</v>
      </c>
      <c r="I19" s="152">
        <v>19.600000000000001</v>
      </c>
      <c r="J19" s="152">
        <v>0.5</v>
      </c>
      <c r="K19" s="152">
        <v>0.5</v>
      </c>
      <c r="L19" s="154"/>
      <c r="M19" s="1" t="s">
        <v>44</v>
      </c>
      <c r="N19" s="1" t="s">
        <v>1474</v>
      </c>
      <c r="O19" s="1" t="s">
        <v>1413</v>
      </c>
      <c r="P19" s="1" t="s">
        <v>44</v>
      </c>
      <c r="Q19" s="1" t="s">
        <v>44</v>
      </c>
      <c r="R19" s="1" t="s">
        <v>44</v>
      </c>
      <c r="S19" s="162" t="s">
        <v>36</v>
      </c>
      <c r="T19" s="162" t="s">
        <v>29</v>
      </c>
      <c r="U19" s="161" t="s">
        <v>1469</v>
      </c>
    </row>
    <row r="20" spans="2:21" ht="63.75" x14ac:dyDescent="0.25">
      <c r="B20" s="1" t="s">
        <v>88</v>
      </c>
      <c r="C20" s="1" t="s">
        <v>1346</v>
      </c>
      <c r="D20" s="1" t="s">
        <v>178</v>
      </c>
      <c r="E20" s="1" t="s">
        <v>1460</v>
      </c>
      <c r="F20" s="1">
        <v>2001</v>
      </c>
      <c r="G20" s="1" t="s">
        <v>44</v>
      </c>
      <c r="H20" s="1" t="s">
        <v>43</v>
      </c>
      <c r="I20" s="152">
        <v>37.68</v>
      </c>
      <c r="J20" s="152">
        <v>35</v>
      </c>
      <c r="K20" s="152">
        <v>45.8545923</v>
      </c>
      <c r="L20" s="153">
        <v>44742</v>
      </c>
      <c r="M20" s="1" t="s">
        <v>44</v>
      </c>
      <c r="N20" s="1" t="s">
        <v>227</v>
      </c>
      <c r="O20" s="1" t="s">
        <v>1413</v>
      </c>
      <c r="P20" s="1" t="s">
        <v>44</v>
      </c>
      <c r="Q20" s="1" t="s">
        <v>34</v>
      </c>
      <c r="R20" s="1" t="s">
        <v>35</v>
      </c>
      <c r="S20" s="1" t="s">
        <v>36</v>
      </c>
      <c r="T20" s="1" t="s">
        <v>29</v>
      </c>
      <c r="U20" s="161" t="s">
        <v>1475</v>
      </c>
    </row>
    <row r="21" spans="2:21" ht="63.75" x14ac:dyDescent="0.25">
      <c r="B21" s="1" t="s">
        <v>91</v>
      </c>
      <c r="C21" s="1" t="s">
        <v>1347</v>
      </c>
      <c r="D21" s="1" t="s">
        <v>178</v>
      </c>
      <c r="E21" s="1" t="s">
        <v>1460</v>
      </c>
      <c r="F21" s="1">
        <v>1998</v>
      </c>
      <c r="G21" s="1" t="s">
        <v>29</v>
      </c>
      <c r="H21" s="1" t="s">
        <v>43</v>
      </c>
      <c r="I21" s="152">
        <v>19</v>
      </c>
      <c r="J21" s="152">
        <v>19</v>
      </c>
      <c r="K21" s="152">
        <v>20.329999999999998</v>
      </c>
      <c r="L21" s="153">
        <v>44530</v>
      </c>
      <c r="M21" s="1" t="s">
        <v>44</v>
      </c>
      <c r="N21" s="1" t="s">
        <v>227</v>
      </c>
      <c r="O21" s="1" t="s">
        <v>1413</v>
      </c>
      <c r="P21" s="1" t="s">
        <v>44</v>
      </c>
      <c r="Q21" s="1" t="s">
        <v>34</v>
      </c>
      <c r="R21" s="1" t="s">
        <v>29</v>
      </c>
      <c r="S21" s="1" t="s">
        <v>36</v>
      </c>
      <c r="T21" s="1" t="s">
        <v>29</v>
      </c>
      <c r="U21" s="161" t="s">
        <v>1475</v>
      </c>
    </row>
    <row r="22" spans="2:21" ht="63.75" x14ac:dyDescent="0.25">
      <c r="B22" s="1" t="s">
        <v>93</v>
      </c>
      <c r="C22" s="1" t="s">
        <v>1348</v>
      </c>
      <c r="D22" s="1" t="s">
        <v>178</v>
      </c>
      <c r="E22" s="1" t="s">
        <v>1460</v>
      </c>
      <c r="F22" s="1">
        <v>2010</v>
      </c>
      <c r="G22" s="1" t="s">
        <v>29</v>
      </c>
      <c r="H22" s="1" t="s">
        <v>43</v>
      </c>
      <c r="I22" s="152">
        <v>21.162584620000001</v>
      </c>
      <c r="J22" s="152">
        <v>22.9815988</v>
      </c>
      <c r="K22" s="152">
        <v>23.667000000000002</v>
      </c>
      <c r="L22" s="153">
        <v>44742</v>
      </c>
      <c r="M22" s="1" t="s">
        <v>44</v>
      </c>
      <c r="N22" s="1" t="s">
        <v>227</v>
      </c>
      <c r="O22" s="1" t="s">
        <v>1413</v>
      </c>
      <c r="P22" s="1" t="s">
        <v>44</v>
      </c>
      <c r="Q22" s="1" t="s">
        <v>34</v>
      </c>
      <c r="R22" s="1" t="s">
        <v>29</v>
      </c>
      <c r="S22" s="1" t="s">
        <v>36</v>
      </c>
      <c r="T22" s="1" t="s">
        <v>29</v>
      </c>
      <c r="U22" s="161" t="s">
        <v>1475</v>
      </c>
    </row>
    <row r="23" spans="2:21" ht="63.75" x14ac:dyDescent="0.25">
      <c r="B23" s="1" t="s">
        <v>98</v>
      </c>
      <c r="C23" s="1" t="s">
        <v>1350</v>
      </c>
      <c r="D23" s="1" t="s">
        <v>178</v>
      </c>
      <c r="E23" s="1" t="s">
        <v>1460</v>
      </c>
      <c r="F23" s="1">
        <v>1978</v>
      </c>
      <c r="G23" s="1" t="s">
        <v>29</v>
      </c>
      <c r="H23" s="1" t="s">
        <v>43</v>
      </c>
      <c r="I23" s="152">
        <v>12.76317654</v>
      </c>
      <c r="J23" s="152">
        <v>12.76317654</v>
      </c>
      <c r="K23" s="152">
        <v>12.76317654</v>
      </c>
      <c r="L23" s="153">
        <v>44841</v>
      </c>
      <c r="M23" s="1" t="s">
        <v>44</v>
      </c>
      <c r="N23" s="1" t="s">
        <v>180</v>
      </c>
      <c r="O23" s="1" t="s">
        <v>1413</v>
      </c>
      <c r="P23" s="1" t="s">
        <v>29</v>
      </c>
      <c r="Q23" s="1" t="s">
        <v>34</v>
      </c>
      <c r="R23" s="1" t="s">
        <v>35</v>
      </c>
      <c r="S23" s="1" t="s">
        <v>36</v>
      </c>
      <c r="T23" s="1" t="s">
        <v>29</v>
      </c>
      <c r="U23" s="161" t="s">
        <v>1475</v>
      </c>
    </row>
    <row r="24" spans="2:21" ht="63.75" x14ac:dyDescent="0.25">
      <c r="B24" s="1" t="s">
        <v>101</v>
      </c>
      <c r="C24" s="1" t="s">
        <v>1351</v>
      </c>
      <c r="D24" s="1" t="s">
        <v>178</v>
      </c>
      <c r="E24" s="1" t="s">
        <v>1460</v>
      </c>
      <c r="F24" s="1">
        <v>1989</v>
      </c>
      <c r="G24" s="1" t="s">
        <v>29</v>
      </c>
      <c r="H24" s="1" t="s">
        <v>43</v>
      </c>
      <c r="I24" s="152">
        <v>22.778397899999998</v>
      </c>
      <c r="J24" s="152">
        <v>22.778397899999998</v>
      </c>
      <c r="K24" s="152">
        <v>22.778397899999998</v>
      </c>
      <c r="L24" s="153">
        <v>44841</v>
      </c>
      <c r="M24" s="1" t="s">
        <v>44</v>
      </c>
      <c r="N24" s="1" t="s">
        <v>180</v>
      </c>
      <c r="O24" s="1" t="s">
        <v>1413</v>
      </c>
      <c r="P24" s="1" t="s">
        <v>29</v>
      </c>
      <c r="Q24" s="1" t="s">
        <v>34</v>
      </c>
      <c r="R24" s="1" t="s">
        <v>35</v>
      </c>
      <c r="S24" s="1" t="s">
        <v>36</v>
      </c>
      <c r="T24" s="1" t="s">
        <v>29</v>
      </c>
      <c r="U24" s="161" t="s">
        <v>1475</v>
      </c>
    </row>
    <row r="25" spans="2:21" ht="63.75" x14ac:dyDescent="0.25">
      <c r="B25" s="1" t="s">
        <v>104</v>
      </c>
      <c r="C25" s="1" t="s">
        <v>1352</v>
      </c>
      <c r="D25" s="1" t="s">
        <v>178</v>
      </c>
      <c r="E25" s="1" t="s">
        <v>1460</v>
      </c>
      <c r="F25" s="1">
        <v>2000</v>
      </c>
      <c r="G25" s="1" t="s">
        <v>29</v>
      </c>
      <c r="H25" s="1" t="s">
        <v>43</v>
      </c>
      <c r="I25" s="152">
        <v>19.476113000000002</v>
      </c>
      <c r="J25" s="152">
        <v>19.476113000000002</v>
      </c>
      <c r="K25" s="152">
        <v>19.476113000000002</v>
      </c>
      <c r="L25" s="153">
        <v>44841</v>
      </c>
      <c r="M25" s="1" t="s">
        <v>44</v>
      </c>
      <c r="N25" s="1" t="s">
        <v>180</v>
      </c>
      <c r="O25" s="1" t="s">
        <v>1413</v>
      </c>
      <c r="P25" s="1" t="s">
        <v>29</v>
      </c>
      <c r="Q25" s="1" t="s">
        <v>34</v>
      </c>
      <c r="R25" s="1" t="s">
        <v>35</v>
      </c>
      <c r="S25" s="1" t="s">
        <v>36</v>
      </c>
      <c r="T25" s="1" t="s">
        <v>29</v>
      </c>
      <c r="U25" s="161" t="s">
        <v>1475</v>
      </c>
    </row>
    <row r="26" spans="2:21" ht="63.75" x14ac:dyDescent="0.25">
      <c r="B26" s="1" t="s">
        <v>107</v>
      </c>
      <c r="C26" s="1" t="s">
        <v>1353</v>
      </c>
      <c r="D26" s="1" t="s">
        <v>178</v>
      </c>
      <c r="E26" s="1" t="s">
        <v>28</v>
      </c>
      <c r="F26" s="1">
        <v>2014</v>
      </c>
      <c r="G26" s="1" t="s">
        <v>29</v>
      </c>
      <c r="H26" s="1" t="s">
        <v>110</v>
      </c>
      <c r="I26" s="152">
        <v>3.7</v>
      </c>
      <c r="J26" s="152">
        <v>3.7482329900000004</v>
      </c>
      <c r="K26" s="152">
        <v>8.0233679500000008</v>
      </c>
      <c r="L26" s="153">
        <v>44841</v>
      </c>
      <c r="M26" s="1" t="s">
        <v>29</v>
      </c>
      <c r="N26" s="1" t="s">
        <v>180</v>
      </c>
      <c r="O26" s="1" t="s">
        <v>1413</v>
      </c>
      <c r="P26" s="1" t="s">
        <v>29</v>
      </c>
      <c r="Q26" s="1" t="s">
        <v>34</v>
      </c>
      <c r="R26" s="1" t="s">
        <v>35</v>
      </c>
      <c r="S26" s="1" t="s">
        <v>36</v>
      </c>
      <c r="T26" s="1" t="s">
        <v>29</v>
      </c>
      <c r="U26" s="161" t="s">
        <v>1475</v>
      </c>
    </row>
    <row r="27" spans="2:21" ht="63.75" x14ac:dyDescent="0.25">
      <c r="B27" s="1" t="s">
        <v>112</v>
      </c>
      <c r="C27" s="1" t="s">
        <v>1354</v>
      </c>
      <c r="D27" s="1" t="s">
        <v>178</v>
      </c>
      <c r="E27" s="1" t="s">
        <v>39</v>
      </c>
      <c r="F27" s="1">
        <v>2017</v>
      </c>
      <c r="G27" s="1" t="s">
        <v>44</v>
      </c>
      <c r="H27" s="1" t="s">
        <v>58</v>
      </c>
      <c r="I27" s="152">
        <v>0</v>
      </c>
      <c r="J27" s="152">
        <v>1.2519469999999999</v>
      </c>
      <c r="K27" s="152">
        <v>2.828935</v>
      </c>
      <c r="L27" s="153">
        <v>44742</v>
      </c>
      <c r="M27" s="1" t="s">
        <v>29</v>
      </c>
      <c r="N27" s="1" t="s">
        <v>227</v>
      </c>
      <c r="O27" s="1" t="s">
        <v>1413</v>
      </c>
      <c r="P27" s="1" t="s">
        <v>44</v>
      </c>
      <c r="Q27" s="1" t="s">
        <v>34</v>
      </c>
      <c r="R27" s="1" t="s">
        <v>35</v>
      </c>
      <c r="S27" s="1" t="s">
        <v>36</v>
      </c>
      <c r="T27" s="1" t="s">
        <v>29</v>
      </c>
      <c r="U27" s="161" t="s">
        <v>1475</v>
      </c>
    </row>
    <row r="28" spans="2:21" ht="102" x14ac:dyDescent="0.25">
      <c r="B28" s="1" t="s">
        <v>383</v>
      </c>
      <c r="C28" s="1" t="s">
        <v>1388</v>
      </c>
      <c r="D28" s="1" t="s">
        <v>178</v>
      </c>
      <c r="E28" s="1" t="s">
        <v>28</v>
      </c>
      <c r="F28" s="1">
        <v>1968</v>
      </c>
      <c r="G28" s="1" t="s">
        <v>29</v>
      </c>
      <c r="H28" s="1" t="s">
        <v>233</v>
      </c>
      <c r="I28" s="152">
        <v>5.0999999999999996</v>
      </c>
      <c r="J28" s="152">
        <v>5.0999999999999996</v>
      </c>
      <c r="K28" s="152">
        <v>0</v>
      </c>
      <c r="L28" s="153">
        <v>44104</v>
      </c>
      <c r="M28" s="1" t="s">
        <v>179</v>
      </c>
      <c r="N28" s="1" t="s">
        <v>224</v>
      </c>
      <c r="O28" s="1" t="s">
        <v>1413</v>
      </c>
      <c r="P28" s="1" t="s">
        <v>44</v>
      </c>
      <c r="Q28" s="1" t="s">
        <v>34</v>
      </c>
      <c r="R28" s="1" t="s">
        <v>191</v>
      </c>
      <c r="S28" s="1" t="s">
        <v>36</v>
      </c>
      <c r="T28" s="1" t="s">
        <v>29</v>
      </c>
      <c r="U28" s="161" t="s">
        <v>1483</v>
      </c>
    </row>
    <row r="29" spans="2:21" ht="63.75" x14ac:dyDescent="0.25">
      <c r="B29" s="1" t="s">
        <v>116</v>
      </c>
      <c r="C29" s="1" t="s">
        <v>1355</v>
      </c>
      <c r="D29" s="1" t="s">
        <v>178</v>
      </c>
      <c r="E29" s="1" t="s">
        <v>28</v>
      </c>
      <c r="F29" s="1">
        <v>1992</v>
      </c>
      <c r="G29" s="1" t="s">
        <v>29</v>
      </c>
      <c r="H29" s="1" t="s">
        <v>30</v>
      </c>
      <c r="I29" s="152">
        <v>1.5941879999999999</v>
      </c>
      <c r="J29" s="152">
        <v>1.97115</v>
      </c>
      <c r="K29" s="152">
        <v>2.1400869999999999</v>
      </c>
      <c r="L29" s="153">
        <v>44888</v>
      </c>
      <c r="M29" s="1" t="s">
        <v>29</v>
      </c>
      <c r="N29" s="1" t="s">
        <v>180</v>
      </c>
      <c r="O29" s="1" t="s">
        <v>1413</v>
      </c>
      <c r="P29" s="1" t="s">
        <v>44</v>
      </c>
      <c r="Q29" s="1" t="s">
        <v>34</v>
      </c>
      <c r="R29" s="1" t="s">
        <v>35</v>
      </c>
      <c r="S29" s="1" t="s">
        <v>36</v>
      </c>
      <c r="T29" s="1" t="s">
        <v>29</v>
      </c>
      <c r="U29" s="161" t="s">
        <v>1475</v>
      </c>
    </row>
    <row r="30" spans="2:21" ht="63.75" x14ac:dyDescent="0.25">
      <c r="B30" s="1" t="s">
        <v>119</v>
      </c>
      <c r="C30" s="1" t="s">
        <v>1356</v>
      </c>
      <c r="D30" s="1" t="s">
        <v>178</v>
      </c>
      <c r="E30" s="1" t="s">
        <v>39</v>
      </c>
      <c r="F30" s="1">
        <v>1985</v>
      </c>
      <c r="G30" s="1" t="s">
        <v>29</v>
      </c>
      <c r="H30" s="1" t="s">
        <v>30</v>
      </c>
      <c r="I30" s="152">
        <v>141.187217</v>
      </c>
      <c r="J30" s="152">
        <v>141.187217</v>
      </c>
      <c r="K30" s="152">
        <v>163.39105649000001</v>
      </c>
      <c r="L30" s="153">
        <v>44883</v>
      </c>
      <c r="M30" s="1" t="s">
        <v>29</v>
      </c>
      <c r="N30" s="1" t="s">
        <v>180</v>
      </c>
      <c r="O30" s="1" t="s">
        <v>1413</v>
      </c>
      <c r="P30" s="1" t="s">
        <v>44</v>
      </c>
      <c r="Q30" s="1" t="s">
        <v>34</v>
      </c>
      <c r="R30" s="1" t="s">
        <v>35</v>
      </c>
      <c r="S30" s="1" t="s">
        <v>36</v>
      </c>
      <c r="T30" s="1" t="s">
        <v>29</v>
      </c>
      <c r="U30" s="161" t="s">
        <v>1475</v>
      </c>
    </row>
    <row r="31" spans="2:21" ht="63.75" x14ac:dyDescent="0.25">
      <c r="B31" s="1" t="s">
        <v>125</v>
      </c>
      <c r="C31" s="1" t="s">
        <v>1358</v>
      </c>
      <c r="D31" s="1" t="s">
        <v>178</v>
      </c>
      <c r="E31" s="1" t="s">
        <v>1460</v>
      </c>
      <c r="F31" s="1">
        <v>1971</v>
      </c>
      <c r="G31" s="1" t="s">
        <v>29</v>
      </c>
      <c r="H31" s="1" t="s">
        <v>43</v>
      </c>
      <c r="I31" s="152">
        <v>1.24924875</v>
      </c>
      <c r="J31" s="152">
        <v>1.961714</v>
      </c>
      <c r="K31" s="152">
        <v>1.961714</v>
      </c>
      <c r="L31" s="153">
        <v>44841</v>
      </c>
      <c r="M31" s="1" t="s">
        <v>29</v>
      </c>
      <c r="N31" s="1" t="s">
        <v>227</v>
      </c>
      <c r="O31" s="1" t="s">
        <v>1413</v>
      </c>
      <c r="P31" s="1" t="s">
        <v>29</v>
      </c>
      <c r="Q31" s="1" t="s">
        <v>34</v>
      </c>
      <c r="R31" s="1" t="s">
        <v>35</v>
      </c>
      <c r="S31" s="1" t="s">
        <v>36</v>
      </c>
      <c r="T31" s="1" t="s">
        <v>29</v>
      </c>
      <c r="U31" s="161" t="s">
        <v>1475</v>
      </c>
    </row>
    <row r="32" spans="2:21" ht="63.75" x14ac:dyDescent="0.25">
      <c r="B32" s="1" t="s">
        <v>129</v>
      </c>
      <c r="C32" s="1" t="s">
        <v>1359</v>
      </c>
      <c r="D32" s="1" t="s">
        <v>178</v>
      </c>
      <c r="E32" s="1" t="s">
        <v>39</v>
      </c>
      <c r="F32" s="1">
        <v>1981</v>
      </c>
      <c r="G32" s="1" t="s">
        <v>29</v>
      </c>
      <c r="H32" s="1" t="s">
        <v>30</v>
      </c>
      <c r="I32" s="152">
        <v>159.24</v>
      </c>
      <c r="J32" s="152">
        <v>166.95529209999998</v>
      </c>
      <c r="K32" s="152">
        <v>222.8</v>
      </c>
      <c r="L32" s="153">
        <v>44742</v>
      </c>
      <c r="M32" s="1" t="s">
        <v>29</v>
      </c>
      <c r="N32" s="1" t="s">
        <v>180</v>
      </c>
      <c r="O32" s="1" t="s">
        <v>1413</v>
      </c>
      <c r="P32" s="1" t="s">
        <v>44</v>
      </c>
      <c r="Q32" s="1" t="s">
        <v>34</v>
      </c>
      <c r="R32" s="1" t="s">
        <v>35</v>
      </c>
      <c r="S32" s="1" t="s">
        <v>36</v>
      </c>
      <c r="T32" s="1" t="s">
        <v>29</v>
      </c>
      <c r="U32" s="161" t="s">
        <v>1475</v>
      </c>
    </row>
    <row r="33" spans="2:21" ht="63.75" x14ac:dyDescent="0.25">
      <c r="B33" s="1" t="s">
        <v>132</v>
      </c>
      <c r="C33" s="1" t="s">
        <v>1360</v>
      </c>
      <c r="D33" s="1" t="s">
        <v>178</v>
      </c>
      <c r="E33" s="1" t="s">
        <v>39</v>
      </c>
      <c r="F33" s="1">
        <v>1987</v>
      </c>
      <c r="G33" s="1" t="s">
        <v>29</v>
      </c>
      <c r="H33" s="1" t="s">
        <v>30</v>
      </c>
      <c r="I33" s="152">
        <v>1.0262640000000001</v>
      </c>
      <c r="J33" s="152">
        <v>1.0262640000000001</v>
      </c>
      <c r="K33" s="152">
        <v>1.792532</v>
      </c>
      <c r="L33" s="153">
        <v>44883</v>
      </c>
      <c r="M33" s="1" t="s">
        <v>29</v>
      </c>
      <c r="N33" s="1" t="s">
        <v>227</v>
      </c>
      <c r="O33" s="1" t="s">
        <v>1413</v>
      </c>
      <c r="P33" s="1" t="s">
        <v>44</v>
      </c>
      <c r="Q33" s="1" t="s">
        <v>34</v>
      </c>
      <c r="R33" s="1" t="s">
        <v>44</v>
      </c>
      <c r="S33" s="1" t="s">
        <v>36</v>
      </c>
      <c r="T33" s="1" t="s">
        <v>29</v>
      </c>
      <c r="U33" s="161" t="s">
        <v>1475</v>
      </c>
    </row>
    <row r="34" spans="2:21" ht="102" x14ac:dyDescent="0.25">
      <c r="B34" s="1" t="s">
        <v>381</v>
      </c>
      <c r="C34" s="1" t="s">
        <v>1384</v>
      </c>
      <c r="D34" s="1" t="s">
        <v>178</v>
      </c>
      <c r="E34" s="1" t="s">
        <v>28</v>
      </c>
      <c r="F34" s="1">
        <v>1957</v>
      </c>
      <c r="G34" s="1" t="s">
        <v>29</v>
      </c>
      <c r="H34" s="1" t="s">
        <v>30</v>
      </c>
      <c r="I34" s="152">
        <v>8.6</v>
      </c>
      <c r="J34" s="152">
        <v>8.6</v>
      </c>
      <c r="K34" s="152">
        <v>0</v>
      </c>
      <c r="L34" s="153">
        <v>44104</v>
      </c>
      <c r="M34" s="1" t="s">
        <v>179</v>
      </c>
      <c r="N34" s="1" t="s">
        <v>219</v>
      </c>
      <c r="O34" s="1" t="s">
        <v>1413</v>
      </c>
      <c r="P34" s="1" t="s">
        <v>44</v>
      </c>
      <c r="Q34" s="1" t="s">
        <v>34</v>
      </c>
      <c r="R34" s="1" t="s">
        <v>220</v>
      </c>
      <c r="S34" s="1" t="s">
        <v>36</v>
      </c>
      <c r="T34" s="1" t="s">
        <v>29</v>
      </c>
      <c r="U34" s="161" t="s">
        <v>1482</v>
      </c>
    </row>
    <row r="35" spans="2:21" ht="51" x14ac:dyDescent="0.25">
      <c r="B35" s="1" t="s">
        <v>135</v>
      </c>
      <c r="C35" s="1" t="s">
        <v>1361</v>
      </c>
      <c r="D35" s="1" t="s">
        <v>178</v>
      </c>
      <c r="E35" s="1" t="s">
        <v>39</v>
      </c>
      <c r="F35" s="1">
        <v>1987</v>
      </c>
      <c r="G35" s="1" t="s">
        <v>29</v>
      </c>
      <c r="H35" s="1" t="s">
        <v>30</v>
      </c>
      <c r="I35" s="152">
        <v>2.4700000000000002</v>
      </c>
      <c r="J35" s="152">
        <v>2.92</v>
      </c>
      <c r="K35" s="152">
        <v>1.86</v>
      </c>
      <c r="L35" s="153">
        <v>44841</v>
      </c>
      <c r="M35" s="1" t="s">
        <v>44</v>
      </c>
      <c r="N35" s="1" t="s">
        <v>224</v>
      </c>
      <c r="O35" s="1" t="s">
        <v>1413</v>
      </c>
      <c r="P35" s="1" t="s">
        <v>29</v>
      </c>
      <c r="Q35" s="1" t="s">
        <v>34</v>
      </c>
      <c r="R35" s="1" t="s">
        <v>35</v>
      </c>
      <c r="S35" s="1" t="s">
        <v>36</v>
      </c>
      <c r="T35" s="1" t="s">
        <v>29</v>
      </c>
      <c r="U35" s="161" t="s">
        <v>1475</v>
      </c>
    </row>
    <row r="36" spans="2:21" ht="51" x14ac:dyDescent="0.25">
      <c r="B36" s="1" t="s">
        <v>137</v>
      </c>
      <c r="C36" s="1" t="s">
        <v>1362</v>
      </c>
      <c r="D36" s="1" t="s">
        <v>178</v>
      </c>
      <c r="E36" s="1" t="s">
        <v>28</v>
      </c>
      <c r="F36" s="1">
        <v>1996</v>
      </c>
      <c r="G36" s="1" t="s">
        <v>29</v>
      </c>
      <c r="H36" s="1" t="s">
        <v>30</v>
      </c>
      <c r="I36" s="152">
        <v>90.12</v>
      </c>
      <c r="J36" s="152">
        <v>90.122658000000001</v>
      </c>
      <c r="K36" s="152">
        <v>102.39881800000001</v>
      </c>
      <c r="L36" s="153">
        <v>44742</v>
      </c>
      <c r="M36" s="1" t="s">
        <v>44</v>
      </c>
      <c r="N36" s="1" t="s">
        <v>180</v>
      </c>
      <c r="O36" s="1" t="s">
        <v>1413</v>
      </c>
      <c r="P36" s="1" t="s">
        <v>29</v>
      </c>
      <c r="Q36" s="1" t="s">
        <v>34</v>
      </c>
      <c r="R36" s="1" t="s">
        <v>35</v>
      </c>
      <c r="S36" s="1" t="s">
        <v>36</v>
      </c>
      <c r="T36" s="1" t="s">
        <v>29</v>
      </c>
      <c r="U36" s="161" t="s">
        <v>1475</v>
      </c>
    </row>
    <row r="37" spans="2:21" ht="51" x14ac:dyDescent="0.25">
      <c r="B37" s="1" t="s">
        <v>141</v>
      </c>
      <c r="C37" s="1" t="s">
        <v>142</v>
      </c>
      <c r="D37" s="1" t="s">
        <v>178</v>
      </c>
      <c r="E37" s="1" t="s">
        <v>39</v>
      </c>
      <c r="F37" s="1">
        <v>2021</v>
      </c>
      <c r="G37" s="1" t="s">
        <v>29</v>
      </c>
      <c r="H37" s="1" t="s">
        <v>58</v>
      </c>
      <c r="I37" s="152">
        <v>56</v>
      </c>
      <c r="J37" s="152">
        <v>27.27</v>
      </c>
      <c r="K37" s="152"/>
      <c r="L37" s="153">
        <v>44501</v>
      </c>
      <c r="M37" s="1"/>
      <c r="N37" s="1" t="s">
        <v>180</v>
      </c>
      <c r="O37" s="1" t="s">
        <v>1413</v>
      </c>
      <c r="P37" s="1" t="s">
        <v>29</v>
      </c>
      <c r="Q37" s="1" t="s">
        <v>34</v>
      </c>
      <c r="R37" s="1" t="s">
        <v>35</v>
      </c>
      <c r="S37" s="1" t="s">
        <v>36</v>
      </c>
      <c r="T37" s="1" t="s">
        <v>29</v>
      </c>
      <c r="U37" s="161" t="s">
        <v>1475</v>
      </c>
    </row>
    <row r="38" spans="2:21" ht="63.75" x14ac:dyDescent="0.25">
      <c r="B38" s="1" t="s">
        <v>145</v>
      </c>
      <c r="C38" s="1" t="s">
        <v>1364</v>
      </c>
      <c r="D38" s="1" t="s">
        <v>178</v>
      </c>
      <c r="E38" s="1" t="s">
        <v>28</v>
      </c>
      <c r="F38" s="1">
        <v>2016</v>
      </c>
      <c r="G38" s="1" t="s">
        <v>29</v>
      </c>
      <c r="H38" s="1" t="s">
        <v>58</v>
      </c>
      <c r="I38" s="152">
        <v>32.31</v>
      </c>
      <c r="J38" s="152">
        <v>32.31</v>
      </c>
      <c r="K38" s="152">
        <v>50</v>
      </c>
      <c r="L38" s="153">
        <v>44876</v>
      </c>
      <c r="M38" s="1" t="s">
        <v>29</v>
      </c>
      <c r="N38" s="1" t="s">
        <v>224</v>
      </c>
      <c r="O38" s="1" t="s">
        <v>1413</v>
      </c>
      <c r="P38" s="1" t="s">
        <v>29</v>
      </c>
      <c r="Q38" s="1" t="s">
        <v>34</v>
      </c>
      <c r="R38" s="1" t="s">
        <v>35</v>
      </c>
      <c r="S38" s="1" t="s">
        <v>36</v>
      </c>
      <c r="T38" s="1" t="s">
        <v>29</v>
      </c>
      <c r="U38" s="161" t="s">
        <v>1475</v>
      </c>
    </row>
    <row r="39" spans="2:21" ht="63.75" x14ac:dyDescent="0.25">
      <c r="B39" s="1" t="s">
        <v>148</v>
      </c>
      <c r="C39" s="1" t="s">
        <v>1365</v>
      </c>
      <c r="D39" s="1" t="s">
        <v>178</v>
      </c>
      <c r="E39" s="1" t="s">
        <v>28</v>
      </c>
      <c r="F39" s="1">
        <v>1970</v>
      </c>
      <c r="G39" s="1" t="s">
        <v>29</v>
      </c>
      <c r="H39" s="1" t="s">
        <v>30</v>
      </c>
      <c r="I39" s="152">
        <v>0.43159559000000003</v>
      </c>
      <c r="J39" s="152">
        <v>0.95299999999999996</v>
      </c>
      <c r="K39" s="152">
        <v>0.64268899999999995</v>
      </c>
      <c r="L39" s="153">
        <v>44841</v>
      </c>
      <c r="M39" s="1" t="s">
        <v>29</v>
      </c>
      <c r="N39" s="1" t="s">
        <v>219</v>
      </c>
      <c r="O39" s="1" t="s">
        <v>1413</v>
      </c>
      <c r="P39" s="1" t="s">
        <v>29</v>
      </c>
      <c r="Q39" s="1" t="s">
        <v>34</v>
      </c>
      <c r="R39" s="1" t="s">
        <v>35</v>
      </c>
      <c r="S39" s="1" t="s">
        <v>36</v>
      </c>
      <c r="T39" s="1" t="s">
        <v>29</v>
      </c>
      <c r="U39" s="161" t="s">
        <v>1475</v>
      </c>
    </row>
    <row r="40" spans="2:21" ht="114.75" x14ac:dyDescent="0.25">
      <c r="B40" s="1" t="s">
        <v>380</v>
      </c>
      <c r="C40" s="1" t="s">
        <v>1382</v>
      </c>
      <c r="D40" s="1" t="s">
        <v>178</v>
      </c>
      <c r="E40" s="1" t="s">
        <v>39</v>
      </c>
      <c r="F40" s="1">
        <v>2013</v>
      </c>
      <c r="G40" s="1" t="s">
        <v>29</v>
      </c>
      <c r="H40" s="1" t="s">
        <v>30</v>
      </c>
      <c r="I40" s="152">
        <v>0.93</v>
      </c>
      <c r="J40" s="152">
        <v>0.93</v>
      </c>
      <c r="K40" s="152">
        <v>0</v>
      </c>
      <c r="L40" s="153">
        <v>44074</v>
      </c>
      <c r="M40" s="1" t="s">
        <v>179</v>
      </c>
      <c r="N40" s="1" t="s">
        <v>180</v>
      </c>
      <c r="O40" s="1" t="s">
        <v>1413</v>
      </c>
      <c r="P40" s="1" t="s">
        <v>44</v>
      </c>
      <c r="Q40" s="1" t="s">
        <v>34</v>
      </c>
      <c r="R40" s="1" t="s">
        <v>210</v>
      </c>
      <c r="S40" s="1" t="s">
        <v>36</v>
      </c>
      <c r="T40" s="1" t="s">
        <v>29</v>
      </c>
      <c r="U40" s="161" t="s">
        <v>1481</v>
      </c>
    </row>
    <row r="41" spans="2:21" ht="63.75" x14ac:dyDescent="0.25">
      <c r="B41" s="1" t="s">
        <v>374</v>
      </c>
      <c r="C41" s="1" t="s">
        <v>1367</v>
      </c>
      <c r="D41" s="1" t="s">
        <v>178</v>
      </c>
      <c r="E41" s="1" t="s">
        <v>39</v>
      </c>
      <c r="F41" s="1">
        <v>1977</v>
      </c>
      <c r="G41" s="1" t="s">
        <v>29</v>
      </c>
      <c r="H41" s="1" t="s">
        <v>58</v>
      </c>
      <c r="I41" s="152">
        <v>18.485254000000001</v>
      </c>
      <c r="J41" s="152">
        <v>14.144168369999999</v>
      </c>
      <c r="K41" s="152">
        <v>14.144168369999999</v>
      </c>
      <c r="L41" s="153">
        <v>44316</v>
      </c>
      <c r="M41" s="1" t="s">
        <v>29</v>
      </c>
      <c r="N41" s="1" t="s">
        <v>180</v>
      </c>
      <c r="O41" s="1" t="s">
        <v>1413</v>
      </c>
      <c r="P41" s="1" t="s">
        <v>44</v>
      </c>
      <c r="Q41" s="1" t="s">
        <v>34</v>
      </c>
      <c r="R41" s="1" t="s">
        <v>35</v>
      </c>
      <c r="S41" s="1" t="s">
        <v>36</v>
      </c>
      <c r="T41" s="1" t="s">
        <v>29</v>
      </c>
      <c r="U41" s="161" t="s">
        <v>1475</v>
      </c>
    </row>
    <row r="42" spans="2:21" ht="64.900000000000006" customHeight="1" x14ac:dyDescent="0.25">
      <c r="B42" s="1" t="s">
        <v>225</v>
      </c>
      <c r="C42" s="1" t="s">
        <v>1386</v>
      </c>
      <c r="D42" s="1" t="s">
        <v>178</v>
      </c>
      <c r="E42" s="1" t="s">
        <v>28</v>
      </c>
      <c r="F42" s="1">
        <v>1971</v>
      </c>
      <c r="G42" s="1" t="s">
        <v>29</v>
      </c>
      <c r="H42" s="1" t="s">
        <v>30</v>
      </c>
      <c r="I42" s="152">
        <v>4.3</v>
      </c>
      <c r="J42" s="152">
        <v>4.3</v>
      </c>
      <c r="K42" s="152">
        <v>0</v>
      </c>
      <c r="L42" s="153">
        <v>44104</v>
      </c>
      <c r="M42" s="1" t="s">
        <v>179</v>
      </c>
      <c r="N42" s="1" t="s">
        <v>227</v>
      </c>
      <c r="O42" s="1" t="s">
        <v>1413</v>
      </c>
      <c r="P42" s="1" t="s">
        <v>44</v>
      </c>
      <c r="Q42" s="1" t="s">
        <v>34</v>
      </c>
      <c r="R42" s="1" t="s">
        <v>50</v>
      </c>
      <c r="S42" s="1" t="s">
        <v>36</v>
      </c>
      <c r="T42" s="1" t="s">
        <v>29</v>
      </c>
      <c r="U42" s="161" t="s">
        <v>1475</v>
      </c>
    </row>
    <row r="43" spans="2:21" ht="63.75" x14ac:dyDescent="0.25">
      <c r="B43" s="1" t="s">
        <v>371</v>
      </c>
      <c r="C43" s="1" t="s">
        <v>1333</v>
      </c>
      <c r="D43" s="1" t="s">
        <v>178</v>
      </c>
      <c r="E43" s="1" t="s">
        <v>28</v>
      </c>
      <c r="F43" s="1">
        <v>1989</v>
      </c>
      <c r="G43" s="1" t="s">
        <v>29</v>
      </c>
      <c r="H43" s="1" t="s">
        <v>30</v>
      </c>
      <c r="I43" s="152">
        <v>15.553688000000001</v>
      </c>
      <c r="J43" s="152">
        <v>15.553687999999999</v>
      </c>
      <c r="K43" s="152">
        <v>15.553687999999999</v>
      </c>
      <c r="L43" s="153">
        <v>44711</v>
      </c>
      <c r="M43" s="1" t="s">
        <v>29</v>
      </c>
      <c r="N43" s="1" t="s">
        <v>180</v>
      </c>
      <c r="O43" s="1" t="s">
        <v>1413</v>
      </c>
      <c r="P43" s="1" t="s">
        <v>29</v>
      </c>
      <c r="Q43" s="1" t="s">
        <v>34</v>
      </c>
      <c r="R43" s="1" t="s">
        <v>35</v>
      </c>
      <c r="S43" s="1" t="s">
        <v>36</v>
      </c>
      <c r="T43" s="1" t="s">
        <v>29</v>
      </c>
      <c r="U43" s="161" t="s">
        <v>1475</v>
      </c>
    </row>
    <row r="44" spans="2:21" ht="98.45" customHeight="1" x14ac:dyDescent="0.25">
      <c r="B44" s="1" t="s">
        <v>373</v>
      </c>
      <c r="C44" s="1" t="s">
        <v>1370</v>
      </c>
      <c r="D44" s="1" t="s">
        <v>178</v>
      </c>
      <c r="E44" s="1" t="s">
        <v>39</v>
      </c>
      <c r="F44" s="1">
        <v>1977</v>
      </c>
      <c r="G44" s="1" t="s">
        <v>29</v>
      </c>
      <c r="H44" s="1" t="s">
        <v>43</v>
      </c>
      <c r="I44" s="152">
        <v>32.874318000000002</v>
      </c>
      <c r="J44" s="152">
        <v>31.792701690000001</v>
      </c>
      <c r="K44" s="152">
        <v>40.159999999999997</v>
      </c>
      <c r="L44" s="153">
        <v>44855</v>
      </c>
      <c r="M44" s="1" t="s">
        <v>29</v>
      </c>
      <c r="N44" s="1" t="s">
        <v>180</v>
      </c>
      <c r="O44" s="1" t="s">
        <v>1413</v>
      </c>
      <c r="P44" s="1" t="s">
        <v>29</v>
      </c>
      <c r="Q44" s="1" t="s">
        <v>34</v>
      </c>
      <c r="R44" s="1" t="s">
        <v>35</v>
      </c>
      <c r="S44" s="1" t="s">
        <v>36</v>
      </c>
      <c r="T44" s="1" t="s">
        <v>29</v>
      </c>
      <c r="U44" s="161" t="s">
        <v>1475</v>
      </c>
    </row>
    <row r="45" spans="2:21" ht="51" x14ac:dyDescent="0.25">
      <c r="B45" s="1" t="s">
        <v>372</v>
      </c>
      <c r="C45" s="1" t="s">
        <v>1366</v>
      </c>
      <c r="D45" s="1" t="s">
        <v>178</v>
      </c>
      <c r="E45" s="1" t="s">
        <v>28</v>
      </c>
      <c r="F45" s="1">
        <v>1972</v>
      </c>
      <c r="G45" s="1" t="s">
        <v>29</v>
      </c>
      <c r="H45" s="1" t="s">
        <v>43</v>
      </c>
      <c r="I45" s="152">
        <v>270.334205</v>
      </c>
      <c r="J45" s="152">
        <v>209.80163999999999</v>
      </c>
      <c r="K45" s="152">
        <v>218.96464</v>
      </c>
      <c r="L45" s="153">
        <v>44742</v>
      </c>
      <c r="M45" s="1" t="s">
        <v>44</v>
      </c>
      <c r="N45" s="1" t="s">
        <v>180</v>
      </c>
      <c r="O45" s="1" t="s">
        <v>1413</v>
      </c>
      <c r="P45" s="1" t="s">
        <v>29</v>
      </c>
      <c r="Q45" s="1" t="s">
        <v>34</v>
      </c>
      <c r="R45" s="1" t="s">
        <v>35</v>
      </c>
      <c r="S45" s="1" t="s">
        <v>36</v>
      </c>
      <c r="T45" s="1" t="s">
        <v>29</v>
      </c>
      <c r="U45" s="161" t="s">
        <v>1475</v>
      </c>
    </row>
    <row r="46" spans="2:21" ht="63.75" x14ac:dyDescent="0.25">
      <c r="B46" s="1" t="s">
        <v>155</v>
      </c>
      <c r="C46" s="1" t="s">
        <v>1368</v>
      </c>
      <c r="D46" s="1" t="s">
        <v>178</v>
      </c>
      <c r="E46" s="1" t="s">
        <v>39</v>
      </c>
      <c r="F46" s="1">
        <v>1999</v>
      </c>
      <c r="G46" s="1" t="s">
        <v>29</v>
      </c>
      <c r="H46" s="1" t="s">
        <v>30</v>
      </c>
      <c r="I46" s="152">
        <v>53.162357999999998</v>
      </c>
      <c r="J46" s="152">
        <v>54.363140080000001</v>
      </c>
      <c r="K46" s="152">
        <v>78.680000000000007</v>
      </c>
      <c r="L46" s="153">
        <v>44876</v>
      </c>
      <c r="M46" s="1" t="s">
        <v>29</v>
      </c>
      <c r="N46" s="1" t="s">
        <v>224</v>
      </c>
      <c r="O46" s="1" t="s">
        <v>1413</v>
      </c>
      <c r="P46" s="1" t="s">
        <v>29</v>
      </c>
      <c r="Q46" s="1" t="s">
        <v>34</v>
      </c>
      <c r="R46" s="1" t="s">
        <v>35</v>
      </c>
      <c r="S46" s="1" t="s">
        <v>36</v>
      </c>
      <c r="T46" s="1" t="s">
        <v>29</v>
      </c>
      <c r="U46" s="161" t="s">
        <v>1475</v>
      </c>
    </row>
    <row r="47" spans="2:21" ht="63.75" x14ac:dyDescent="0.25">
      <c r="B47" s="1" t="s">
        <v>158</v>
      </c>
      <c r="C47" s="1" t="s">
        <v>1369</v>
      </c>
      <c r="D47" s="1" t="s">
        <v>178</v>
      </c>
      <c r="E47" s="1" t="s">
        <v>1460</v>
      </c>
      <c r="F47" s="1">
        <v>1982</v>
      </c>
      <c r="G47" s="1" t="s">
        <v>29</v>
      </c>
      <c r="H47" s="1" t="s">
        <v>43</v>
      </c>
      <c r="I47" s="152">
        <v>6.0168489999999997</v>
      </c>
      <c r="J47" s="152">
        <v>5.9509740000000004</v>
      </c>
      <c r="K47" s="152">
        <v>7.1772417099999997</v>
      </c>
      <c r="L47" s="153">
        <v>44711</v>
      </c>
      <c r="M47" s="1" t="s">
        <v>44</v>
      </c>
      <c r="N47" s="1" t="s">
        <v>227</v>
      </c>
      <c r="O47" s="1" t="s">
        <v>1413</v>
      </c>
      <c r="P47" s="1" t="s">
        <v>29</v>
      </c>
      <c r="Q47" s="1" t="s">
        <v>34</v>
      </c>
      <c r="R47" s="1" t="s">
        <v>35</v>
      </c>
      <c r="S47" s="1" t="s">
        <v>36</v>
      </c>
      <c r="T47" s="1" t="s">
        <v>29</v>
      </c>
      <c r="U47" s="161" t="s">
        <v>1475</v>
      </c>
    </row>
    <row r="48" spans="2:21" ht="102" x14ac:dyDescent="0.25">
      <c r="B48" s="1" t="s">
        <v>384</v>
      </c>
      <c r="C48" s="1" t="s">
        <v>1389</v>
      </c>
      <c r="D48" s="1" t="s">
        <v>178</v>
      </c>
      <c r="E48" s="1" t="s">
        <v>39</v>
      </c>
      <c r="F48" s="1">
        <v>1971</v>
      </c>
      <c r="G48" s="1" t="s">
        <v>29</v>
      </c>
      <c r="H48" s="1" t="s">
        <v>30</v>
      </c>
      <c r="I48" s="152">
        <v>42</v>
      </c>
      <c r="J48" s="152">
        <v>42</v>
      </c>
      <c r="K48" s="152">
        <v>0</v>
      </c>
      <c r="L48" s="153">
        <v>44043</v>
      </c>
      <c r="M48" s="1" t="s">
        <v>179</v>
      </c>
      <c r="N48" s="1" t="s">
        <v>227</v>
      </c>
      <c r="O48" s="1" t="s">
        <v>1413</v>
      </c>
      <c r="P48" s="1" t="s">
        <v>44</v>
      </c>
      <c r="Q48" s="1" t="s">
        <v>34</v>
      </c>
      <c r="R48" s="1" t="s">
        <v>201</v>
      </c>
      <c r="S48" s="1" t="s">
        <v>36</v>
      </c>
      <c r="T48" s="1" t="s">
        <v>29</v>
      </c>
      <c r="U48" s="161" t="s">
        <v>1484</v>
      </c>
    </row>
    <row r="49" spans="2:21" ht="63.75" x14ac:dyDescent="0.25">
      <c r="B49" s="1" t="s">
        <v>164</v>
      </c>
      <c r="C49" s="1" t="s">
        <v>1371</v>
      </c>
      <c r="D49" s="1" t="s">
        <v>178</v>
      </c>
      <c r="E49" s="1" t="s">
        <v>39</v>
      </c>
      <c r="F49" s="1">
        <v>1982</v>
      </c>
      <c r="G49" s="1" t="s">
        <v>29</v>
      </c>
      <c r="H49" s="1" t="s">
        <v>58</v>
      </c>
      <c r="I49" s="152">
        <v>26.84</v>
      </c>
      <c r="J49" s="152">
        <v>27.024912</v>
      </c>
      <c r="K49" s="152">
        <v>28.319413999999998</v>
      </c>
      <c r="L49" s="153">
        <v>44075</v>
      </c>
      <c r="M49" s="1" t="s">
        <v>29</v>
      </c>
      <c r="N49" s="1" t="s">
        <v>227</v>
      </c>
      <c r="O49" s="1" t="s">
        <v>1413</v>
      </c>
      <c r="P49" s="1" t="s">
        <v>44</v>
      </c>
      <c r="Q49" s="1" t="s">
        <v>34</v>
      </c>
      <c r="R49" s="1" t="s">
        <v>35</v>
      </c>
      <c r="S49" s="1" t="s">
        <v>36</v>
      </c>
      <c r="T49" s="1" t="s">
        <v>29</v>
      </c>
      <c r="U49" s="161" t="s">
        <v>1475</v>
      </c>
    </row>
    <row r="50" spans="2:21" ht="89.25" x14ac:dyDescent="0.25">
      <c r="B50" s="1" t="s">
        <v>167</v>
      </c>
      <c r="C50" s="1" t="s">
        <v>1372</v>
      </c>
      <c r="D50" s="1" t="s">
        <v>178</v>
      </c>
      <c r="E50" s="1" t="s">
        <v>39</v>
      </c>
      <c r="F50" s="1">
        <v>2023</v>
      </c>
      <c r="G50" s="1" t="s">
        <v>29</v>
      </c>
      <c r="H50" s="1" t="s">
        <v>58</v>
      </c>
      <c r="I50" s="152">
        <v>56.5</v>
      </c>
      <c r="J50" s="152">
        <v>0.97</v>
      </c>
      <c r="K50" s="152">
        <v>16.899999999999999</v>
      </c>
      <c r="L50" s="153">
        <v>44477</v>
      </c>
      <c r="M50" s="1" t="s">
        <v>29</v>
      </c>
      <c r="N50" s="1" t="s">
        <v>1474</v>
      </c>
      <c r="O50" s="1" t="s">
        <v>1413</v>
      </c>
      <c r="P50" s="1" t="s">
        <v>44</v>
      </c>
      <c r="Q50" s="1" t="s">
        <v>34</v>
      </c>
      <c r="R50" s="1" t="s">
        <v>44</v>
      </c>
      <c r="S50" s="1" t="s">
        <v>36</v>
      </c>
      <c r="T50" s="1" t="s">
        <v>29</v>
      </c>
      <c r="U50" s="161" t="s">
        <v>1468</v>
      </c>
    </row>
    <row r="51" spans="2:21" ht="63.75" x14ac:dyDescent="0.25">
      <c r="B51" s="1" t="s">
        <v>169</v>
      </c>
      <c r="C51" s="1" t="s">
        <v>1373</v>
      </c>
      <c r="D51" s="1" t="s">
        <v>178</v>
      </c>
      <c r="E51" s="1" t="s">
        <v>1460</v>
      </c>
      <c r="F51" s="1">
        <v>2001</v>
      </c>
      <c r="G51" s="1" t="s">
        <v>29</v>
      </c>
      <c r="H51" s="1" t="s">
        <v>43</v>
      </c>
      <c r="I51" s="152">
        <v>9.5</v>
      </c>
      <c r="J51" s="152">
        <v>8.5</v>
      </c>
      <c r="K51" s="152">
        <v>12.409893</v>
      </c>
      <c r="L51" s="153">
        <v>44742</v>
      </c>
      <c r="M51" s="1" t="s">
        <v>29</v>
      </c>
      <c r="N51" s="1" t="s">
        <v>180</v>
      </c>
      <c r="O51" s="1" t="s">
        <v>1413</v>
      </c>
      <c r="P51" s="1" t="s">
        <v>29</v>
      </c>
      <c r="Q51" s="1" t="s">
        <v>34</v>
      </c>
      <c r="R51" s="1" t="s">
        <v>35</v>
      </c>
      <c r="S51" s="1" t="s">
        <v>36</v>
      </c>
      <c r="T51" s="1" t="s">
        <v>29</v>
      </c>
      <c r="U51" s="161" t="s">
        <v>1475</v>
      </c>
    </row>
    <row r="52" spans="2:21" ht="63.75" x14ac:dyDescent="0.25">
      <c r="B52" s="1" t="s">
        <v>172</v>
      </c>
      <c r="C52" s="1" t="s">
        <v>1374</v>
      </c>
      <c r="D52" s="1" t="s">
        <v>178</v>
      </c>
      <c r="E52" s="1" t="s">
        <v>28</v>
      </c>
      <c r="F52" s="1">
        <v>1998</v>
      </c>
      <c r="G52" s="1" t="s">
        <v>29</v>
      </c>
      <c r="H52" s="1" t="s">
        <v>58</v>
      </c>
      <c r="I52" s="152">
        <v>0.50267099999999998</v>
      </c>
      <c r="J52" s="152">
        <v>0.50267099999999998</v>
      </c>
      <c r="K52" s="152">
        <v>0.64618799999999998</v>
      </c>
      <c r="L52" s="153">
        <v>44075</v>
      </c>
      <c r="M52" s="1" t="s">
        <v>29</v>
      </c>
      <c r="N52" s="1" t="s">
        <v>180</v>
      </c>
      <c r="O52" s="1" t="s">
        <v>1413</v>
      </c>
      <c r="P52" s="1" t="s">
        <v>29</v>
      </c>
      <c r="Q52" s="1" t="s">
        <v>34</v>
      </c>
      <c r="R52" s="1" t="s">
        <v>35</v>
      </c>
      <c r="S52" s="1" t="s">
        <v>36</v>
      </c>
      <c r="T52" s="1" t="s">
        <v>29</v>
      </c>
      <c r="U52" s="161" t="s">
        <v>1475</v>
      </c>
    </row>
    <row r="53" spans="2:21" ht="63.75" x14ac:dyDescent="0.25">
      <c r="B53" s="1" t="s">
        <v>240</v>
      </c>
      <c r="C53" s="1" t="s">
        <v>1390</v>
      </c>
      <c r="D53" s="1" t="s">
        <v>178</v>
      </c>
      <c r="E53" s="1" t="s">
        <v>39</v>
      </c>
      <c r="F53" s="1">
        <v>2005</v>
      </c>
      <c r="G53" s="1" t="s">
        <v>29</v>
      </c>
      <c r="H53" s="1" t="s">
        <v>233</v>
      </c>
      <c r="I53" s="152">
        <v>20.100000000000001</v>
      </c>
      <c r="J53" s="152">
        <v>20.100000000000001</v>
      </c>
      <c r="K53" s="152">
        <v>0</v>
      </c>
      <c r="L53" s="153">
        <v>44074</v>
      </c>
      <c r="M53" s="1" t="s">
        <v>179</v>
      </c>
      <c r="N53" s="1" t="s">
        <v>224</v>
      </c>
      <c r="O53" s="1" t="s">
        <v>1413</v>
      </c>
      <c r="P53" s="1" t="s">
        <v>44</v>
      </c>
      <c r="Q53" s="1" t="s">
        <v>34</v>
      </c>
      <c r="R53" s="1" t="s">
        <v>44</v>
      </c>
      <c r="S53" s="1" t="s">
        <v>36</v>
      </c>
      <c r="T53" s="1" t="s">
        <v>29</v>
      </c>
      <c r="U53" s="161" t="s">
        <v>1475</v>
      </c>
    </row>
    <row r="54" spans="2:21" ht="51" x14ac:dyDescent="0.25">
      <c r="B54" s="1" t="s">
        <v>175</v>
      </c>
      <c r="C54" s="1" t="s">
        <v>1375</v>
      </c>
      <c r="D54" s="1" t="s">
        <v>178</v>
      </c>
      <c r="E54" s="1" t="s">
        <v>1460</v>
      </c>
      <c r="F54" s="1">
        <v>1988</v>
      </c>
      <c r="G54" s="1" t="s">
        <v>44</v>
      </c>
      <c r="H54" s="1" t="s">
        <v>43</v>
      </c>
      <c r="I54" s="152">
        <v>6.17</v>
      </c>
      <c r="J54" s="152">
        <v>6.17</v>
      </c>
      <c r="K54" s="152">
        <v>6.5</v>
      </c>
      <c r="L54" s="153">
        <v>44530</v>
      </c>
      <c r="M54" s="1" t="s">
        <v>44</v>
      </c>
      <c r="N54" s="1" t="s">
        <v>227</v>
      </c>
      <c r="O54" s="1" t="s">
        <v>1413</v>
      </c>
      <c r="P54" s="1" t="s">
        <v>29</v>
      </c>
      <c r="Q54" s="1" t="s">
        <v>34</v>
      </c>
      <c r="R54" s="1" t="s">
        <v>35</v>
      </c>
      <c r="S54" s="1" t="s">
        <v>36</v>
      </c>
      <c r="T54" s="1" t="s">
        <v>29</v>
      </c>
      <c r="U54" s="161" t="s">
        <v>1475</v>
      </c>
    </row>
  </sheetData>
  <sortState xmlns:xlrd2="http://schemas.microsoft.com/office/spreadsheetml/2017/richdata2" ref="B5:U54">
    <sortCondition ref="B5:B54"/>
  </sortState>
  <mergeCells count="2">
    <mergeCell ref="B3:C3"/>
    <mergeCell ref="B2:H2"/>
  </mergeCells>
  <phoneticPr fontId="41" type="noConversion"/>
  <pageMargins left="0.511811024" right="0.511811024" top="0.78740157499999996" bottom="0.78740157499999996" header="0.31496062000000002" footer="0.31496062000000002"/>
  <pageSetup orientation="portrait" horizontalDpi="90" verticalDpi="9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A6A29-4699-42B5-88DD-B81E0D2172E6}">
  <dimension ref="A1:AN92"/>
  <sheetViews>
    <sheetView topLeftCell="V1" workbookViewId="0">
      <selection activeCell="AD11" sqref="AD11"/>
    </sheetView>
  </sheetViews>
  <sheetFormatPr defaultColWidth="9.140625" defaultRowHeight="15" x14ac:dyDescent="0.25"/>
  <cols>
    <col min="1" max="2" width="14.42578125" style="16" customWidth="1"/>
    <col min="3" max="6" width="9.140625" style="16" customWidth="1"/>
    <col min="7" max="17" width="9.140625" style="16"/>
    <col min="18" max="18" width="12.42578125" style="16" customWidth="1"/>
    <col min="19" max="19" width="9.140625" style="16"/>
    <col min="20" max="20" width="11.7109375" style="16" customWidth="1"/>
    <col min="21" max="16384" width="9.140625" style="16"/>
  </cols>
  <sheetData>
    <row r="1" spans="1:40" ht="50.25" customHeight="1" x14ac:dyDescent="0.25">
      <c r="A1" s="14" t="s">
        <v>0</v>
      </c>
      <c r="B1" s="67" t="s">
        <v>370</v>
      </c>
      <c r="C1" s="15" t="s">
        <v>1</v>
      </c>
      <c r="D1" s="68" t="s">
        <v>388</v>
      </c>
      <c r="E1" s="15" t="s">
        <v>2</v>
      </c>
      <c r="F1" s="68" t="s">
        <v>1093</v>
      </c>
      <c r="G1" s="15" t="s">
        <v>3</v>
      </c>
      <c r="H1" s="67" t="s">
        <v>1097</v>
      </c>
      <c r="I1" s="15" t="s">
        <v>4</v>
      </c>
      <c r="J1" s="68" t="s">
        <v>1106</v>
      </c>
      <c r="K1" s="15" t="s">
        <v>5</v>
      </c>
      <c r="L1" s="68" t="s">
        <v>1159</v>
      </c>
      <c r="M1" s="15" t="s">
        <v>6</v>
      </c>
      <c r="N1" s="68" t="s">
        <v>1160</v>
      </c>
      <c r="O1" s="15" t="s">
        <v>7</v>
      </c>
      <c r="P1" s="68" t="s">
        <v>1161</v>
      </c>
      <c r="Q1" s="15" t="s">
        <v>8</v>
      </c>
      <c r="R1" s="68" t="s">
        <v>1226</v>
      </c>
      <c r="S1" s="15" t="s">
        <v>9</v>
      </c>
      <c r="T1" s="68" t="s">
        <v>1162</v>
      </c>
      <c r="U1" s="15" t="s">
        <v>10</v>
      </c>
      <c r="V1" s="68" t="s">
        <v>1163</v>
      </c>
      <c r="W1" s="15" t="s">
        <v>11</v>
      </c>
      <c r="X1" s="68" t="s">
        <v>1237</v>
      </c>
      <c r="Y1" s="15" t="s">
        <v>12</v>
      </c>
      <c r="Z1" s="68" t="s">
        <v>1164</v>
      </c>
      <c r="AA1" s="15" t="s">
        <v>13</v>
      </c>
      <c r="AB1" s="68" t="s">
        <v>1165</v>
      </c>
      <c r="AC1" s="15" t="s">
        <v>14</v>
      </c>
      <c r="AD1" s="68" t="s">
        <v>1166</v>
      </c>
      <c r="AE1" s="15" t="s">
        <v>15</v>
      </c>
      <c r="AF1" s="68" t="s">
        <v>1167</v>
      </c>
      <c r="AG1" s="15" t="s">
        <v>16</v>
      </c>
      <c r="AH1" s="68" t="s">
        <v>1168</v>
      </c>
      <c r="AI1" s="15" t="s">
        <v>17</v>
      </c>
      <c r="AJ1" s="68" t="s">
        <v>1169</v>
      </c>
      <c r="AK1" s="15" t="s">
        <v>18</v>
      </c>
      <c r="AL1" s="68" t="s">
        <v>1170</v>
      </c>
      <c r="AM1" s="15" t="s">
        <v>19</v>
      </c>
      <c r="AN1" s="68" t="s">
        <v>1171</v>
      </c>
    </row>
    <row r="2" spans="1:40" x14ac:dyDescent="0.25">
      <c r="A2" s="1" t="s">
        <v>20</v>
      </c>
      <c r="B2" s="1" t="s">
        <v>20</v>
      </c>
      <c r="C2" s="12" t="s">
        <v>21</v>
      </c>
      <c r="D2" s="12" t="str">
        <f>_xlfn.CONCAT(VLOOKUP(B2,'Dados do Inventário'!A$1:L$605,4,0),", ",VLOOKUP(B2,'Dados do Inventário'!A$1:L$605,12,0),", ",VLOOKUP(B2,'Dados do Inventário'!A$1:L$605,10,0),", ",VLOOKUP(B2,'Dados do Inventário'!A$1:L$605,9,0),", ",VLOOKUP(B2,'Dados do Inventário'!A$1:L$605,8,0)," (SIRGAS 2000)")</f>
        <v>Manganês Azul, Parauapebas, Brasil, -50,305256, -6,118703 (SIRGAS 2000)</v>
      </c>
      <c r="E2" s="12"/>
      <c r="F2" s="12"/>
      <c r="G2" s="12"/>
      <c r="H2" s="12" t="str">
        <f>VLOOKUP(B2,'Dados do Inventário'!A$1:M$605,13,0)</f>
        <v>Descaracterizada</v>
      </c>
      <c r="I2" s="12"/>
      <c r="J2" s="12">
        <f>VLOOKUP(B2,'Dados do Inventário'!A$1:N$605,14,0)</f>
        <v>1990</v>
      </c>
      <c r="K2" s="12"/>
      <c r="L2" s="12"/>
      <c r="M2" s="12"/>
      <c r="N2" s="12" t="str">
        <f>VLOOKUP(B2,'Dados do Inventário'!A$1:O$605,15,0)</f>
        <v>-</v>
      </c>
      <c r="O2" s="17"/>
      <c r="P2" s="17" t="str">
        <f>VLOOKUP(B2,'Dados do Inventário'!A$1:P$605,16,0)</f>
        <v/>
      </c>
      <c r="Q2" s="17"/>
      <c r="R2" s="17">
        <f>VLOOKUP(B2,'Dados do Inventário'!A$1:Q$605,17,0)</f>
        <v>2669696</v>
      </c>
      <c r="S2" s="17"/>
      <c r="T2" s="17" t="str">
        <f>VLOOKUP(B2,'Dados do Inventário'!A$1:R$605,18,0)</f>
        <v/>
      </c>
      <c r="U2" s="18"/>
      <c r="V2" s="18"/>
      <c r="W2" s="12"/>
      <c r="X2" s="12"/>
      <c r="Y2" s="12"/>
      <c r="Z2" s="12" t="str">
        <f>VLOOKUP(B2,'Dados do Inventário'!A$1:V$605,22,0)</f>
        <v/>
      </c>
      <c r="AA2" s="12"/>
      <c r="AB2" s="12"/>
      <c r="AC2" s="12"/>
      <c r="AD2" s="12"/>
      <c r="AE2" s="12"/>
      <c r="AF2" s="12" t="str">
        <f>VLOOKUP(B2,'Dados do Inventário'!A$1:X$605,24,0)</f>
        <v>Sim</v>
      </c>
      <c r="AG2" s="12"/>
      <c r="AH2" s="12"/>
      <c r="AI2" s="12"/>
      <c r="AJ2" s="12"/>
      <c r="AK2" s="12"/>
      <c r="AL2" s="12"/>
      <c r="AM2" s="12" t="s">
        <v>22</v>
      </c>
      <c r="AN2" s="12"/>
    </row>
    <row r="3" spans="1:40" x14ac:dyDescent="0.25">
      <c r="A3" s="1" t="s">
        <v>23</v>
      </c>
      <c r="B3" s="1" t="s">
        <v>23</v>
      </c>
      <c r="C3" s="12" t="s">
        <v>24</v>
      </c>
      <c r="D3" s="12" t="str">
        <f>_xlfn.CONCAT(VLOOKUP(B3,'Dados do Inventário'!A$1:L$605,4,0),", ",VLOOKUP(B3,'Dados do Inventário'!A$1:L$605,12,0),", ",VLOOKUP(B3,'Dados do Inventário'!A$1:L$605,10,0),", ",VLOOKUP(B3,'Dados do Inventário'!A$1:L$605,9,0),", ",VLOOKUP(B3,'Dados do Inventário'!A$1:L$605,8,0)," (SIRGAS 2000)")</f>
        <v>Manganês Azul, Parauapebas, Brasil, -50,302425, -6,120057 (SIRGAS 2000)</v>
      </c>
      <c r="E3" s="12"/>
      <c r="F3" s="12"/>
      <c r="G3" s="12"/>
      <c r="H3" s="12" t="str">
        <f>VLOOKUP(B3,'Dados do Inventário'!A$1:M$605,13,0)</f>
        <v>Descaracterizada</v>
      </c>
      <c r="I3" s="12"/>
      <c r="J3" s="12">
        <f>VLOOKUP(B3,'Dados do Inventário'!A$1:N$605,14,0)</f>
        <v>1990</v>
      </c>
      <c r="K3" s="12"/>
      <c r="L3" s="12"/>
      <c r="M3" s="12"/>
      <c r="N3" s="12" t="str">
        <f>VLOOKUP(B3,'Dados do Inventário'!A$1:O$605,15,0)</f>
        <v>-</v>
      </c>
      <c r="O3" s="17"/>
      <c r="P3" s="17" t="str">
        <f>VLOOKUP(B3,'Dados do Inventário'!A$1:P$605,16,0)</f>
        <v/>
      </c>
      <c r="Q3" s="17"/>
      <c r="R3" s="17">
        <f>VLOOKUP(B3,'Dados do Inventário'!A$1:Q$605,17,0)</f>
        <v>1965306</v>
      </c>
      <c r="S3" s="17"/>
      <c r="T3" s="17" t="str">
        <f>VLOOKUP(B3,'Dados do Inventário'!A$1:R$605,18,0)</f>
        <v/>
      </c>
      <c r="U3" s="18"/>
      <c r="V3" s="18"/>
      <c r="W3" s="12"/>
      <c r="X3" s="12"/>
      <c r="Y3" s="12"/>
      <c r="Z3" s="12" t="str">
        <f>VLOOKUP(B3,'Dados do Inventário'!A$1:V$605,22,0)</f>
        <v/>
      </c>
      <c r="AA3" s="12"/>
      <c r="AB3" s="12"/>
      <c r="AC3" s="12"/>
      <c r="AD3" s="12"/>
      <c r="AE3" s="12"/>
      <c r="AF3" s="12" t="str">
        <f>VLOOKUP(B3,'Dados do Inventário'!A$1:X$605,24,0)</f>
        <v>Sim</v>
      </c>
      <c r="AG3" s="12"/>
      <c r="AH3" s="12"/>
      <c r="AI3" s="12"/>
      <c r="AJ3" s="12"/>
      <c r="AK3" s="12"/>
      <c r="AL3" s="12"/>
      <c r="AM3" s="12" t="s">
        <v>22</v>
      </c>
      <c r="AN3" s="12"/>
    </row>
    <row r="4" spans="1:40" x14ac:dyDescent="0.25">
      <c r="A4" s="19" t="s">
        <v>25</v>
      </c>
      <c r="B4" s="19" t="s">
        <v>371</v>
      </c>
      <c r="C4" s="13" t="s">
        <v>26</v>
      </c>
      <c r="D4" s="12" t="str">
        <f>_xlfn.CONCAT(VLOOKUP(B4,'Dados do Inventário'!A$1:L$605,4,0),", ",VLOOKUP(B4,'Dados do Inventário'!A$1:L$605,12,0),", ",VLOOKUP(B4,'Dados do Inventário'!A$1:L$605,10,0),", ",VLOOKUP(B4,'Dados do Inventário'!A$1:L$605,9,0),", ",VLOOKUP(B4,'Dados do Inventário'!A$1:L$605,8,0)," (SIRGAS 2000)")</f>
        <v>Águas Claras, Nova Lima, Brasil, -43,8925632135871, -19,9770838477356 (SIRGAS 2000)</v>
      </c>
      <c r="E4" s="13" t="s">
        <v>27</v>
      </c>
      <c r="F4" s="12" t="s">
        <v>1095</v>
      </c>
      <c r="G4" s="13" t="s">
        <v>28</v>
      </c>
      <c r="H4" s="12" t="str">
        <f>VLOOKUP(B4,'Dados do Inventário'!A$1:M$605,13,0)</f>
        <v>Inativa</v>
      </c>
      <c r="I4" s="13">
        <v>1989</v>
      </c>
      <c r="J4" s="12">
        <f>VLOOKUP(B4,'Dados do Inventário'!A$1:N$605,14,0)</f>
        <v>1989</v>
      </c>
      <c r="K4" s="13" t="s">
        <v>29</v>
      </c>
      <c r="L4" s="12" t="str">
        <f>VLOOKUP(B4,'Dados do Inventário'!A$1:Y$605,25,0)</f>
        <v>Sim</v>
      </c>
      <c r="M4" s="13" t="s">
        <v>30</v>
      </c>
      <c r="N4" s="12" t="str">
        <f>VLOOKUP(B4,'Dados do Inventário'!A$1:O$605,15,0)</f>
        <v>Montante / desconhecido</v>
      </c>
      <c r="O4" s="20">
        <v>78</v>
      </c>
      <c r="P4" s="17">
        <f>VLOOKUP(B4,'Dados do Inventário'!A$1:P$605,16,0)</f>
        <v>78</v>
      </c>
      <c r="Q4" s="20">
        <v>15.553688000000001</v>
      </c>
      <c r="R4" s="17">
        <f>VLOOKUP(B4,'Dados do Inventário'!A$1:Q$605,17,0)</f>
        <v>15553688</v>
      </c>
      <c r="S4" s="20">
        <v>0</v>
      </c>
      <c r="T4" s="17">
        <f>VLOOKUP(B4,'Dados do Inventário'!A$1:R$605,18,0)</f>
        <v>15553688</v>
      </c>
      <c r="U4" s="21" t="s">
        <v>31</v>
      </c>
      <c r="V4" s="18">
        <f>VLOOKUP(B4,'Dados do Inventário'!A$1:T$605,20,0)</f>
        <v>44711</v>
      </c>
      <c r="W4" s="13" t="s">
        <v>29</v>
      </c>
      <c r="X4" s="12" t="str">
        <f>VLOOKUP(B4,'Dados do Inventário'!A$1:U$605,21,0)</f>
        <v>Sim</v>
      </c>
      <c r="Y4" s="13" t="s">
        <v>32</v>
      </c>
      <c r="Z4" s="12" t="str">
        <f>VLOOKUP(B4,'Dados do Inventário'!A$1:V$605,22,0)</f>
        <v>MÉDIO</v>
      </c>
      <c r="AA4" s="13" t="s">
        <v>33</v>
      </c>
      <c r="AB4" s="12" t="str">
        <f>VLOOKUP(B4,'Dados do Inventário'!A$1:S$605,19,0)</f>
        <v>Portaria 70.389/17 - ANM (Agência Nacional de Mineração), Brasil</v>
      </c>
      <c r="AC4" s="13" t="s">
        <v>29</v>
      </c>
      <c r="AD4" s="12" t="str">
        <f>VLOOKUP(B4,'Dados do Inventário'!A$1:W$605,23,0)</f>
        <v>Sim</v>
      </c>
      <c r="AE4" s="13" t="s">
        <v>34</v>
      </c>
      <c r="AF4" s="12" t="str">
        <f>VLOOKUP(B4,'Dados do Inventário'!A$1:X$605,24,0)</f>
        <v>Sim</v>
      </c>
      <c r="AG4" s="13" t="s">
        <v>35</v>
      </c>
      <c r="AH4" s="12" t="str">
        <f>VLOOKUP(B4,'Dados do Inventário'!A$1:Z$605,25,0)</f>
        <v>Sim</v>
      </c>
      <c r="AI4" s="13" t="s">
        <v>36</v>
      </c>
      <c r="AJ4" s="12" t="str">
        <f>VLOOKUP(B4,'Dados do Inventário'!A$1:AA$605,26,0)</f>
        <v>Sim. Sim.</v>
      </c>
      <c r="AK4" s="13" t="s">
        <v>29</v>
      </c>
      <c r="AL4" s="12" t="str">
        <f>VLOOKUP(B4,'Dados do Inventário'!A$1:AB$605,27,0)</f>
        <v>Sim, 2020</v>
      </c>
      <c r="AM4" s="13"/>
      <c r="AN4" s="12" t="str">
        <f>VLOOKUP(B4,'Dados do Inventário'!A$1:AC$605,28,0)</f>
        <v>Sim. Sim.</v>
      </c>
    </row>
    <row r="5" spans="1:40" x14ac:dyDescent="0.25">
      <c r="A5" s="19" t="s">
        <v>37</v>
      </c>
      <c r="B5" s="19" t="s">
        <v>37</v>
      </c>
      <c r="C5" s="13" t="s">
        <v>38</v>
      </c>
      <c r="D5" s="12" t="str">
        <f>_xlfn.CONCAT(VLOOKUP(B5,'Dados do Inventário'!A$1:L$605,4,0),", ",VLOOKUP(B5,'Dados do Inventário'!A$1:L$605,12,0),", ",VLOOKUP(B5,'Dados do Inventário'!A$1:L$605,10,0),", ",VLOOKUP(B5,'Dados do Inventário'!A$1:L$605,9,0),", ",VLOOKUP(B5,'Dados do Inventário'!A$1:L$605,8,0)," (SIRGAS 2000)")</f>
        <v>Mutuca, Nova Lima, Brasil, -43,9425624866944, -20,0262258639382 (SIRGAS 2000)</v>
      </c>
      <c r="E5" s="13" t="s">
        <v>27</v>
      </c>
      <c r="F5" s="12" t="s">
        <v>1095</v>
      </c>
      <c r="G5" s="13" t="s">
        <v>39</v>
      </c>
      <c r="H5" s="12" t="str">
        <f>VLOOKUP(B5,'Dados do Inventário'!A$1:M$605,13,0)</f>
        <v>Inativa</v>
      </c>
      <c r="I5" s="13">
        <v>1989</v>
      </c>
      <c r="J5" s="12">
        <f>VLOOKUP(B5,'Dados do Inventário'!A$1:N$605,14,0)</f>
        <v>1989</v>
      </c>
      <c r="K5" s="13" t="s">
        <v>29</v>
      </c>
      <c r="L5" s="12" t="str">
        <f>VLOOKUP(B5,'Dados do Inventário'!A$1:Y$605,25,0)</f>
        <v>Sim</v>
      </c>
      <c r="M5" s="13" t="s">
        <v>30</v>
      </c>
      <c r="N5" s="12" t="str">
        <f>VLOOKUP(B5,'Dados do Inventário'!A$1:O$605,15,0)</f>
        <v>Jusante</v>
      </c>
      <c r="O5" s="20">
        <v>55</v>
      </c>
      <c r="P5" s="17">
        <f>VLOOKUP(B5,'Dados do Inventário'!A$1:P$605,16,0)</f>
        <v>55</v>
      </c>
      <c r="Q5" s="20">
        <v>10.924075999999999</v>
      </c>
      <c r="R5" s="17">
        <f>VLOOKUP(B5,'Dados do Inventário'!A$1:Q$605,17,0)</f>
        <v>10924076</v>
      </c>
      <c r="S5" s="20">
        <v>10.92</v>
      </c>
      <c r="T5" s="17">
        <f>VLOOKUP(B5,'Dados do Inventário'!A$1:R$605,18,0)</f>
        <v>10924076</v>
      </c>
      <c r="U5" s="21" t="s">
        <v>31</v>
      </c>
      <c r="V5" s="18">
        <f>VLOOKUP(B5,'Dados do Inventário'!A$1:T$605,20,0)</f>
        <v>44841</v>
      </c>
      <c r="W5" s="13" t="s">
        <v>29</v>
      </c>
      <c r="X5" s="12" t="str">
        <f>VLOOKUP(B5,'Dados do Inventário'!A$1:U$605,21,0)</f>
        <v>Sim</v>
      </c>
      <c r="Y5" s="13" t="s">
        <v>32</v>
      </c>
      <c r="Z5" s="12" t="str">
        <f>VLOOKUP(B5,'Dados do Inventário'!A$1:V$605,22,0)</f>
        <v>ALTO</v>
      </c>
      <c r="AA5" s="13" t="s">
        <v>33</v>
      </c>
      <c r="AB5" s="12" t="str">
        <f>VLOOKUP(B5,'Dados do Inventário'!A$1:S$605,19,0)</f>
        <v>Portaria 70.389/17 - ANM (Agência Nacional de Mineração), Brasil</v>
      </c>
      <c r="AC5" s="13" t="s">
        <v>29</v>
      </c>
      <c r="AD5" s="12" t="str">
        <f>VLOOKUP(B5,'Dados do Inventário'!A$1:W$605,23,0)</f>
        <v>Sim</v>
      </c>
      <c r="AE5" s="13" t="s">
        <v>34</v>
      </c>
      <c r="AF5" s="12" t="str">
        <f>VLOOKUP(B5,'Dados do Inventário'!A$1:X$605,24,0)</f>
        <v>Sim</v>
      </c>
      <c r="AG5" s="13" t="s">
        <v>35</v>
      </c>
      <c r="AH5" s="12" t="str">
        <f>VLOOKUP(B5,'Dados do Inventário'!A$1:Z$605,25,0)</f>
        <v>Sim</v>
      </c>
      <c r="AI5" s="13" t="s">
        <v>36</v>
      </c>
      <c r="AJ5" s="12" t="str">
        <f>VLOOKUP(B5,'Dados do Inventário'!A$1:AA$605,26,0)</f>
        <v>Sim. Sim.</v>
      </c>
      <c r="AK5" s="13" t="s">
        <v>29</v>
      </c>
      <c r="AL5" s="12" t="str">
        <f>VLOOKUP(B5,'Dados do Inventário'!A$1:AB$605,27,0)</f>
        <v>Sim, 2020</v>
      </c>
      <c r="AM5" s="13" t="s">
        <v>40</v>
      </c>
      <c r="AN5" s="12" t="str">
        <f>VLOOKUP(B5,'Dados do Inventário'!A$1:AC$605,28,0)</f>
        <v>Sim. Sim.</v>
      </c>
    </row>
    <row r="6" spans="1:40" x14ac:dyDescent="0.25">
      <c r="A6" s="19" t="s">
        <v>41</v>
      </c>
      <c r="B6" s="19" t="s">
        <v>41</v>
      </c>
      <c r="C6" s="13" t="s">
        <v>42</v>
      </c>
      <c r="D6" s="12" t="str">
        <f>_xlfn.CONCAT(VLOOKUP(B6,'Dados do Inventário'!A$1:L$605,4,0),", ",VLOOKUP(B6,'Dados do Inventário'!A$1:L$605,12,0),", ",VLOOKUP(B6,'Dados do Inventário'!A$1:L$605,10,0),", ",VLOOKUP(B6,'Dados do Inventário'!A$1:L$605,9,0),", ",VLOOKUP(B6,'Dados do Inventário'!A$1:L$605,8,0)," (SIRGAS 2000)")</f>
        <v>Segredo, Ouro Preto, Brasil, -43,878855, -20,412258 (SIRGAS 2000)</v>
      </c>
      <c r="E6" s="13" t="s">
        <v>27</v>
      </c>
      <c r="F6" s="12" t="s">
        <v>1095</v>
      </c>
      <c r="G6" s="13" t="s">
        <v>28</v>
      </c>
      <c r="H6" s="12" t="str">
        <f>VLOOKUP(B6,'Dados do Inventário'!A$1:M$605,13,0)</f>
        <v>Em Descaracterização</v>
      </c>
      <c r="I6" s="13">
        <v>2012</v>
      </c>
      <c r="J6" s="12">
        <f>VLOOKUP(B6,'Dados do Inventário'!A$1:N$605,14,0)</f>
        <v>43516</v>
      </c>
      <c r="K6" s="13" t="s">
        <v>29</v>
      </c>
      <c r="L6" s="12" t="str">
        <f>VLOOKUP(B6,'Dados do Inventário'!A$1:Y$605,25,0)</f>
        <v>Sim</v>
      </c>
      <c r="M6" s="13" t="s">
        <v>43</v>
      </c>
      <c r="N6" s="12" t="str">
        <f>VLOOKUP(B6,'Dados do Inventário'!A$1:O$605,15,0)</f>
        <v>Montante / desconhecido</v>
      </c>
      <c r="O6" s="20">
        <v>23</v>
      </c>
      <c r="P6" s="17">
        <f>VLOOKUP(B6,'Dados do Inventário'!A$1:P$605,16,0)</f>
        <v>27.24</v>
      </c>
      <c r="Q6" s="20">
        <v>0.64</v>
      </c>
      <c r="R6" s="17">
        <f>VLOOKUP(B6,'Dados do Inventário'!A$1:Q$605,17,0)</f>
        <v>639854</v>
      </c>
      <c r="S6" s="20">
        <v>0.64</v>
      </c>
      <c r="T6" s="17">
        <f>VLOOKUP(B6,'Dados do Inventário'!A$1:R$605,18,0)</f>
        <v>768858</v>
      </c>
      <c r="U6" s="21" t="s">
        <v>31</v>
      </c>
      <c r="V6" s="18">
        <f>VLOOKUP(B6,'Dados do Inventário'!A$1:T$605,20,0)</f>
        <v>44841</v>
      </c>
      <c r="W6" s="13" t="s">
        <v>29</v>
      </c>
      <c r="X6" s="12" t="str">
        <f>VLOOKUP(B6,'Dados do Inventário'!A$1:U$605,21,0)</f>
        <v>Sim</v>
      </c>
      <c r="Y6" s="13" t="s">
        <v>32</v>
      </c>
      <c r="Z6" s="12" t="str">
        <f>VLOOKUP(B6,'Dados do Inventário'!A$1:V$605,22,0)</f>
        <v>MÉDIO</v>
      </c>
      <c r="AA6" s="13" t="s">
        <v>33</v>
      </c>
      <c r="AB6" s="12" t="str">
        <f>VLOOKUP(B6,'Dados do Inventário'!A$1:S$605,19,0)</f>
        <v>Portaria 70.389/17 - ANM (Agência Nacional de Mineração), Brasil</v>
      </c>
      <c r="AC6" s="13" t="s">
        <v>29</v>
      </c>
      <c r="AD6" s="12" t="str">
        <f>VLOOKUP(B6,'Dados do Inventário'!A$1:W$605,23,0)</f>
        <v>Sim</v>
      </c>
      <c r="AE6" s="13" t="s">
        <v>34</v>
      </c>
      <c r="AF6" s="12" t="str">
        <f>VLOOKUP(B6,'Dados do Inventário'!A$1:X$605,24,0)</f>
        <v>Sim</v>
      </c>
      <c r="AG6" s="13" t="s">
        <v>44</v>
      </c>
      <c r="AH6" s="12" t="str">
        <f>VLOOKUP(B6,'Dados do Inventário'!A$1:Z$605,25,0)</f>
        <v>Sim</v>
      </c>
      <c r="AI6" s="13" t="s">
        <v>45</v>
      </c>
      <c r="AJ6" s="12" t="str">
        <f>VLOOKUP(B6,'Dados do Inventário'!A$1:AA$605,26,0)</f>
        <v>Sim. Sim.</v>
      </c>
      <c r="AK6" s="13" t="s">
        <v>29</v>
      </c>
      <c r="AL6" s="12" t="str">
        <f>VLOOKUP(B6,'Dados do Inventário'!A$1:AB$605,27,0)</f>
        <v>Não</v>
      </c>
      <c r="AM6" s="13" t="s">
        <v>46</v>
      </c>
      <c r="AN6" s="12" t="str">
        <f>VLOOKUP(B6,'Dados do Inventário'!A$1:AC$605,28,0)</f>
        <v>Não. Não.</v>
      </c>
    </row>
    <row r="7" spans="1:40" x14ac:dyDescent="0.25">
      <c r="A7" s="19" t="s">
        <v>47</v>
      </c>
      <c r="B7" s="19" t="s">
        <v>47</v>
      </c>
      <c r="C7" s="13" t="s">
        <v>48</v>
      </c>
      <c r="D7" s="12" t="str">
        <f>_xlfn.CONCAT(VLOOKUP(B7,'Dados do Inventário'!A$1:L$605,4,0),", ",VLOOKUP(B7,'Dados do Inventário'!A$1:L$605,12,0),", ",VLOOKUP(B7,'Dados do Inventário'!A$1:L$605,10,0),", ",VLOOKUP(B7,'Dados do Inventário'!A$1:L$605,9,0),", ",VLOOKUP(B7,'Dados do Inventário'!A$1:L$605,8,0)," (SIRGAS 2000)")</f>
        <v>Manganês Azul, Parauapebas, Brasil, -50,2914730753265, -6,07816101302307 (SIRGAS 2000)</v>
      </c>
      <c r="E7" s="13" t="s">
        <v>27</v>
      </c>
      <c r="F7" s="12" t="s">
        <v>1095</v>
      </c>
      <c r="G7" s="13" t="s">
        <v>39</v>
      </c>
      <c r="H7" s="12" t="str">
        <f>VLOOKUP(B7,'Dados do Inventário'!A$1:M$605,13,0)</f>
        <v>Operação</v>
      </c>
      <c r="I7" s="13" t="s">
        <v>49</v>
      </c>
      <c r="J7" s="12">
        <f>VLOOKUP(B7,'Dados do Inventário'!A$1:N$605,14,0)</f>
        <v>1998</v>
      </c>
      <c r="K7" s="13" t="s">
        <v>29</v>
      </c>
      <c r="L7" s="12" t="str">
        <f>VLOOKUP(B7,'Dados do Inventário'!A$1:Y$605,25,0)</f>
        <v>Sim</v>
      </c>
      <c r="M7" s="13" t="s">
        <v>30</v>
      </c>
      <c r="N7" s="12" t="str">
        <f>VLOOKUP(B7,'Dados do Inventário'!A$1:O$605,15,0)</f>
        <v>Jusante</v>
      </c>
      <c r="O7" s="20">
        <v>32</v>
      </c>
      <c r="P7" s="17">
        <f>VLOOKUP(B7,'Dados do Inventário'!A$1:P$605,16,0)</f>
        <v>23</v>
      </c>
      <c r="Q7" s="20">
        <v>12.995661999999999</v>
      </c>
      <c r="R7" s="17">
        <f>VLOOKUP(B7,'Dados do Inventário'!A$1:Q$605,17,0)</f>
        <v>12995662</v>
      </c>
      <c r="S7" s="20">
        <v>12.995661999999999</v>
      </c>
      <c r="T7" s="17">
        <f>VLOOKUP(B7,'Dados do Inventário'!A$1:R$605,18,0)</f>
        <v>12995662</v>
      </c>
      <c r="U7" s="21" t="s">
        <v>31</v>
      </c>
      <c r="V7" s="18">
        <f>VLOOKUP(B7,'Dados do Inventário'!A$1:T$605,20,0)</f>
        <v>44883</v>
      </c>
      <c r="W7" s="13" t="s">
        <v>29</v>
      </c>
      <c r="X7" s="12" t="str">
        <f>VLOOKUP(B7,'Dados do Inventário'!A$1:U$605,21,0)</f>
        <v>Sim</v>
      </c>
      <c r="Y7" s="13" t="s">
        <v>32</v>
      </c>
      <c r="Z7" s="12" t="str">
        <f>VLOOKUP(B7,'Dados do Inventário'!A$1:V$605,22,0)</f>
        <v>BAIXO</v>
      </c>
      <c r="AA7" s="13" t="s">
        <v>33</v>
      </c>
      <c r="AB7" s="12" t="str">
        <f>VLOOKUP(B7,'Dados do Inventário'!A$1:S$605,19,0)</f>
        <v>Portaria 70.389/17 - ANM (Agência Nacional de Mineração), Brasil</v>
      </c>
      <c r="AC7" s="13" t="s">
        <v>44</v>
      </c>
      <c r="AD7" s="12" t="str">
        <f>VLOOKUP(B7,'Dados do Inventário'!A$1:W$605,23,0)</f>
        <v>Não</v>
      </c>
      <c r="AE7" s="13" t="s">
        <v>34</v>
      </c>
      <c r="AF7" s="12" t="str">
        <f>VLOOKUP(B7,'Dados do Inventário'!A$1:X$605,24,0)</f>
        <v>Sim</v>
      </c>
      <c r="AG7" s="13" t="s">
        <v>50</v>
      </c>
      <c r="AH7" s="12" t="str">
        <f>VLOOKUP(B7,'Dados do Inventário'!A$1:Z$605,25,0)</f>
        <v>Sim</v>
      </c>
      <c r="AI7" s="13" t="s">
        <v>51</v>
      </c>
      <c r="AJ7" s="12" t="str">
        <f>VLOOKUP(B7,'Dados do Inventário'!A$1:AA$605,26,0)</f>
        <v>Sim. Sim.</v>
      </c>
      <c r="AK7" s="13" t="s">
        <v>29</v>
      </c>
      <c r="AL7" s="12" t="str">
        <f>VLOOKUP(B7,'Dados do Inventário'!A$1:AB$605,27,0)</f>
        <v>Sim, 2019</v>
      </c>
      <c r="AM7" s="13" t="s">
        <v>52</v>
      </c>
      <c r="AN7" s="12" t="str">
        <f>VLOOKUP(B7,'Dados do Inventário'!A$1:AC$605,28,0)</f>
        <v>Sim. Não</v>
      </c>
    </row>
    <row r="8" spans="1:40" x14ac:dyDescent="0.25">
      <c r="A8" s="19" t="s">
        <v>53</v>
      </c>
      <c r="B8" s="19" t="s">
        <v>53</v>
      </c>
      <c r="C8" s="13" t="s">
        <v>54</v>
      </c>
      <c r="D8" s="12" t="str">
        <f>_xlfn.CONCAT(VLOOKUP(B8,'Dados do Inventário'!A$1:L$605,4,0),", ",VLOOKUP(B8,'Dados do Inventário'!A$1:L$605,12,0),", ",VLOOKUP(B8,'Dados do Inventário'!A$1:L$605,10,0),", ",VLOOKUP(B8,'Dados do Inventário'!A$1:L$605,9,0),", ",VLOOKUP(B8,'Dados do Inventário'!A$1:L$605,8,0)," (SIRGAS 2000)")</f>
        <v>Mar Azul, Nova Lima, Brasil, -43,9543614301149, -20,0476287533386 (SIRGAS 2000)</v>
      </c>
      <c r="E8" s="13" t="s">
        <v>27</v>
      </c>
      <c r="F8" s="12" t="s">
        <v>1095</v>
      </c>
      <c r="G8" s="13" t="s">
        <v>28</v>
      </c>
      <c r="H8" s="12" t="str">
        <f>VLOOKUP(B8,'Dados do Inventário'!A$1:M$605,13,0)</f>
        <v>Em Descaracterização</v>
      </c>
      <c r="I8" s="13" t="s">
        <v>55</v>
      </c>
      <c r="J8" s="12">
        <f>VLOOKUP(B8,'Dados do Inventário'!A$1:N$605,14,0)</f>
        <v>2007</v>
      </c>
      <c r="K8" s="13" t="s">
        <v>29</v>
      </c>
      <c r="L8" s="12" t="str">
        <f>VLOOKUP(B8,'Dados do Inventário'!A$1:Y$605,25,0)</f>
        <v>Sim</v>
      </c>
      <c r="M8" s="13" t="s">
        <v>43</v>
      </c>
      <c r="N8" s="12" t="str">
        <f>VLOOKUP(B8,'Dados do Inventário'!A$1:O$605,15,0)</f>
        <v>Montante / desconhecido</v>
      </c>
      <c r="O8" s="20">
        <v>55</v>
      </c>
      <c r="P8" s="17">
        <f>VLOOKUP(B8,'Dados do Inventário'!A$1:P$605,16,0)</f>
        <v>60.67</v>
      </c>
      <c r="Q8" s="20">
        <v>2.6857820000000001</v>
      </c>
      <c r="R8" s="17">
        <f>VLOOKUP(B8,'Dados do Inventário'!A$1:Q$605,17,0)</f>
        <v>2168916</v>
      </c>
      <c r="S8" s="20">
        <v>2.69</v>
      </c>
      <c r="T8" s="17">
        <f>VLOOKUP(B8,'Dados do Inventário'!A$1:R$605,18,0)</f>
        <v>2775034</v>
      </c>
      <c r="U8" s="21" t="s">
        <v>31</v>
      </c>
      <c r="V8" s="18">
        <f>VLOOKUP(B8,'Dados do Inventário'!A$1:T$605,20,0)</f>
        <v>44742</v>
      </c>
      <c r="W8" s="13" t="s">
        <v>44</v>
      </c>
      <c r="X8" s="12" t="str">
        <f>VLOOKUP(B8,'Dados do Inventário'!A$1:U$605,21,0)</f>
        <v>Não</v>
      </c>
      <c r="Y8" s="13" t="s">
        <v>32</v>
      </c>
      <c r="Z8" s="12" t="str">
        <f>VLOOKUP(B8,'Dados do Inventário'!A$1:V$605,22,0)</f>
        <v>ALTO</v>
      </c>
      <c r="AA8" s="13" t="s">
        <v>33</v>
      </c>
      <c r="AB8" s="12" t="str">
        <f>VLOOKUP(B8,'Dados do Inventário'!A$1:S$605,19,0)</f>
        <v>Portaria 70.389/17 - ANM (Agência Nacional de Mineração), Brasil</v>
      </c>
      <c r="AC8" s="13" t="s">
        <v>29</v>
      </c>
      <c r="AD8" s="12" t="str">
        <f>VLOOKUP(B8,'Dados do Inventário'!A$1:W$605,23,0)</f>
        <v>Sim</v>
      </c>
      <c r="AE8" s="13" t="s">
        <v>34</v>
      </c>
      <c r="AF8" s="12" t="str">
        <f>VLOOKUP(B8,'Dados do Inventário'!A$1:X$605,24,0)</f>
        <v>Sim</v>
      </c>
      <c r="AG8" s="13" t="s">
        <v>35</v>
      </c>
      <c r="AH8" s="12" t="str">
        <f>VLOOKUP(B8,'Dados do Inventário'!A$1:Z$605,25,0)</f>
        <v>Sim</v>
      </c>
      <c r="AI8" s="13" t="s">
        <v>51</v>
      </c>
      <c r="AJ8" s="12" t="str">
        <f>VLOOKUP(B8,'Dados do Inventário'!A$1:AA$605,26,0)</f>
        <v>Sim. Sim.</v>
      </c>
      <c r="AK8" s="13" t="s">
        <v>29</v>
      </c>
      <c r="AL8" s="12" t="str">
        <f>VLOOKUP(B8,'Dados do Inventário'!A$1:AB$605,27,0)</f>
        <v>Sim, 2020</v>
      </c>
      <c r="AM8" s="13"/>
      <c r="AN8" s="12" t="str">
        <f>VLOOKUP(B8,'Dados do Inventário'!A$1:AC$605,28,0)</f>
        <v>Sim. Não</v>
      </c>
    </row>
    <row r="9" spans="1:40" ht="25.5" x14ac:dyDescent="0.25">
      <c r="A9" s="19" t="s">
        <v>56</v>
      </c>
      <c r="B9" s="19" t="s">
        <v>56</v>
      </c>
      <c r="C9" s="13" t="s">
        <v>57</v>
      </c>
      <c r="D9" s="12" t="str">
        <f>_xlfn.CONCAT(VLOOKUP(B9,'Dados do Inventário'!A$1:L$605,4,0),", ",VLOOKUP(B9,'Dados do Inventário'!A$1:L$605,12,0),", ",VLOOKUP(B9,'Dados do Inventário'!A$1:L$605,10,0),", ",VLOOKUP(B9,'Dados do Inventário'!A$1:L$605,9,0),", ",VLOOKUP(B9,'Dados do Inventário'!A$1:L$605,8,0)," (SIRGAS 2000)")</f>
        <v>Urucum, Corumbá, Brasil, -57,6364448429868, -19,1712850865036 (SIRGAS 2000)</v>
      </c>
      <c r="E9" s="13" t="s">
        <v>27</v>
      </c>
      <c r="F9" s="12" t="s">
        <v>1094</v>
      </c>
      <c r="G9" s="13" t="s">
        <v>39</v>
      </c>
      <c r="H9" s="12" t="str">
        <f>VLOOKUP(B9,'Dados do Inventário'!A$1:M$605,13,0)</f>
        <v>Vendida</v>
      </c>
      <c r="I9" s="13">
        <v>2007</v>
      </c>
      <c r="J9" s="12">
        <f>VLOOKUP(B9,'Dados do Inventário'!A$1:N$605,14,0)</f>
        <v>2007</v>
      </c>
      <c r="K9" s="13" t="s">
        <v>29</v>
      </c>
      <c r="L9" s="12" t="str">
        <f>VLOOKUP(B9,'Dados do Inventário'!A$1:Y$605,25,0)</f>
        <v>Sim</v>
      </c>
      <c r="M9" s="13" t="s">
        <v>58</v>
      </c>
      <c r="N9" s="12" t="str">
        <f>VLOOKUP(B9,'Dados do Inventário'!A$1:O$605,15,0)</f>
        <v>Etapa única</v>
      </c>
      <c r="O9" s="20">
        <v>4.25</v>
      </c>
      <c r="P9" s="17">
        <f>VLOOKUP(B9,'Dados do Inventário'!A$1:P$605,16,0)</f>
        <v>4.25</v>
      </c>
      <c r="Q9" s="20">
        <v>2.202E-3</v>
      </c>
      <c r="R9" s="17">
        <f>VLOOKUP(B9,'Dados do Inventário'!A$1:Q$605,17,0)</f>
        <v>2202</v>
      </c>
      <c r="S9" s="20">
        <v>3.6707999999999998E-2</v>
      </c>
      <c r="T9" s="17">
        <f>VLOOKUP(B9,'Dados do Inventário'!A$1:R$605,18,0)</f>
        <v>36708</v>
      </c>
      <c r="U9" s="21" t="s">
        <v>31</v>
      </c>
      <c r="V9" s="18">
        <f>VLOOKUP(B9,'Dados do Inventário'!A$1:T$605,20,0)</f>
        <v>44075</v>
      </c>
      <c r="W9" s="13" t="s">
        <v>29</v>
      </c>
      <c r="X9" s="12" t="str">
        <f>VLOOKUP(B9,'Dados do Inventário'!A$1:U$605,21,0)</f>
        <v>Sim</v>
      </c>
      <c r="Y9" s="13" t="s">
        <v>59</v>
      </c>
      <c r="Z9" s="12" t="str">
        <f>VLOOKUP(B9,'Dados do Inventário'!A$1:V$605,22,0)</f>
        <v/>
      </c>
      <c r="AA9" s="13" t="s">
        <v>33</v>
      </c>
      <c r="AB9" s="12" t="str">
        <f>VLOOKUP(B9,'Dados do Inventário'!A$1:S$605,19,0)</f>
        <v>Portaria 70.389/17 - ANM (Agência Nacional de Mineração), Brasil</v>
      </c>
      <c r="AC9" s="13" t="s">
        <v>44</v>
      </c>
      <c r="AD9" s="12" t="str">
        <f>VLOOKUP(B9,'Dados do Inventário'!A$1:W$605,23,0)</f>
        <v>Não</v>
      </c>
      <c r="AE9" s="13" t="s">
        <v>34</v>
      </c>
      <c r="AF9" s="12" t="str">
        <f>VLOOKUP(B9,'Dados do Inventário'!A$1:X$605,24,0)</f>
        <v>Sim</v>
      </c>
      <c r="AG9" s="13" t="s">
        <v>60</v>
      </c>
      <c r="AH9" s="12" t="str">
        <f>VLOOKUP(B9,'Dados do Inventário'!A$1:Z$605,25,0)</f>
        <v>Sim</v>
      </c>
      <c r="AI9" s="13" t="s">
        <v>51</v>
      </c>
      <c r="AJ9" s="12" t="str">
        <f>VLOOKUP(B9,'Dados do Inventário'!A$1:AA$605,26,0)</f>
        <v>Sim. Sim.</v>
      </c>
      <c r="AK9" s="13" t="s">
        <v>29</v>
      </c>
      <c r="AL9" s="12" t="str">
        <f>VLOOKUP(B9,'Dados do Inventário'!A$1:AB$605,27,0)</f>
        <v>NA</v>
      </c>
      <c r="AM9" s="13" t="s">
        <v>61</v>
      </c>
      <c r="AN9" s="12" t="str">
        <f>VLOOKUP(B9,'Dados do Inventário'!A$1:AC$605,28,0)</f>
        <v>Sim. Não</v>
      </c>
    </row>
    <row r="10" spans="1:40" ht="25.5" x14ac:dyDescent="0.25">
      <c r="A10" s="19" t="s">
        <v>62</v>
      </c>
      <c r="B10" s="19" t="s">
        <v>62</v>
      </c>
      <c r="C10" s="13" t="s">
        <v>63</v>
      </c>
      <c r="D10" s="12" t="str">
        <f>_xlfn.CONCAT(VLOOKUP(B10,'Dados do Inventário'!A$1:L$605,4,0),", ",VLOOKUP(B10,'Dados do Inventário'!A$1:L$605,12,0),", ",VLOOKUP(B10,'Dados do Inventário'!A$1:L$605,10,0),", ",VLOOKUP(B10,'Dados do Inventário'!A$1:L$605,9,0),", ",VLOOKUP(B10,'Dados do Inventário'!A$1:L$605,8,0)," (SIRGAS 2000)")</f>
        <v>Urucum, Corumbá, Brasil, -57,6166975794752, -19,190809341807 (SIRGAS 2000)</v>
      </c>
      <c r="E10" s="13" t="s">
        <v>27</v>
      </c>
      <c r="F10" s="12" t="s">
        <v>1094</v>
      </c>
      <c r="G10" s="13" t="s">
        <v>64</v>
      </c>
      <c r="H10" s="12" t="str">
        <f>VLOOKUP(B10,'Dados do Inventário'!A$1:M$605,13,0)</f>
        <v>Vendida</v>
      </c>
      <c r="I10" s="13" t="s">
        <v>65</v>
      </c>
      <c r="J10" s="12">
        <f>VLOOKUP(B10,'Dados do Inventário'!A$1:N$605,14,0)</f>
        <v>1987</v>
      </c>
      <c r="K10" s="13" t="s">
        <v>29</v>
      </c>
      <c r="L10" s="12" t="str">
        <f>VLOOKUP(B10,'Dados do Inventário'!A$1:Y$605,25,0)</f>
        <v>Sim</v>
      </c>
      <c r="M10" s="13" t="s">
        <v>58</v>
      </c>
      <c r="N10" s="12" t="str">
        <f>VLOOKUP(B10,'Dados do Inventário'!A$1:O$605,15,0)</f>
        <v>Etapa única</v>
      </c>
      <c r="O10" s="20">
        <v>10.08</v>
      </c>
      <c r="P10" s="17">
        <f>VLOOKUP(B10,'Dados do Inventário'!A$1:P$605,16,0)</f>
        <v>10.08</v>
      </c>
      <c r="Q10" s="20">
        <v>0</v>
      </c>
      <c r="R10" s="17">
        <f>VLOOKUP(B10,'Dados do Inventário'!A$1:Q$605,17,0)</f>
        <v>0</v>
      </c>
      <c r="S10" s="20">
        <v>1.1198420000000001E-2</v>
      </c>
      <c r="T10" s="17">
        <f>VLOOKUP(B10,'Dados do Inventário'!A$1:R$605,18,0)</f>
        <v>11198.42</v>
      </c>
      <c r="U10" s="21" t="s">
        <v>66</v>
      </c>
      <c r="V10" s="18">
        <f>VLOOKUP(B10,'Dados do Inventário'!A$1:T$605,20,0)</f>
        <v>44484</v>
      </c>
      <c r="W10" s="13" t="s">
        <v>44</v>
      </c>
      <c r="X10" s="12" t="str">
        <f>VLOOKUP(B10,'Dados do Inventário'!A$1:U$605,21,0)</f>
        <v>Não</v>
      </c>
      <c r="Y10" s="13" t="s">
        <v>67</v>
      </c>
      <c r="Z10" s="12" t="str">
        <f>VLOOKUP(B10,'Dados do Inventário'!A$1:V$605,22,0)</f>
        <v/>
      </c>
      <c r="AA10" s="13" t="s">
        <v>33</v>
      </c>
      <c r="AB10" s="12" t="str">
        <f>VLOOKUP(B10,'Dados do Inventário'!A$1:S$605,19,0)</f>
        <v>Portaria 70.389/17 - ANM (Agência Nacional de Mineração), Brasil</v>
      </c>
      <c r="AC10" s="13" t="s">
        <v>44</v>
      </c>
      <c r="AD10" s="12" t="str">
        <f>VLOOKUP(B10,'Dados do Inventário'!A$1:W$605,23,0)</f>
        <v>Não</v>
      </c>
      <c r="AE10" s="13" t="s">
        <v>34</v>
      </c>
      <c r="AF10" s="12" t="str">
        <f>VLOOKUP(B10,'Dados do Inventário'!A$1:X$605,24,0)</f>
        <v>Sim</v>
      </c>
      <c r="AG10" s="13" t="s">
        <v>60</v>
      </c>
      <c r="AH10" s="12" t="str">
        <f>VLOOKUP(B10,'Dados do Inventário'!A$1:Z$605,25,0)</f>
        <v>Sim</v>
      </c>
      <c r="AI10" s="13" t="s">
        <v>51</v>
      </c>
      <c r="AJ10" s="12" t="str">
        <f>VLOOKUP(B10,'Dados do Inventário'!A$1:AA$605,26,0)</f>
        <v>Sim. Sim.</v>
      </c>
      <c r="AK10" s="13" t="s">
        <v>29</v>
      </c>
      <c r="AL10" s="12" t="str">
        <f>VLOOKUP(B10,'Dados do Inventário'!A$1:AB$605,27,0)</f>
        <v>NA</v>
      </c>
      <c r="AM10" s="13" t="s">
        <v>68</v>
      </c>
      <c r="AN10" s="12" t="str">
        <f>VLOOKUP(B10,'Dados do Inventário'!A$1:AC$605,28,0)</f>
        <v>Sim. Não</v>
      </c>
    </row>
    <row r="11" spans="1:40" ht="25.5" x14ac:dyDescent="0.25">
      <c r="A11" s="19" t="s">
        <v>69</v>
      </c>
      <c r="B11" s="19" t="s">
        <v>69</v>
      </c>
      <c r="C11" s="13" t="s">
        <v>70</v>
      </c>
      <c r="D11" s="12" t="str">
        <f>_xlfn.CONCAT(VLOOKUP(B11,'Dados do Inventário'!A$1:L$605,4,0),", ",VLOOKUP(B11,'Dados do Inventário'!A$1:L$605,12,0),", ",VLOOKUP(B11,'Dados do Inventário'!A$1:L$605,10,0),", ",VLOOKUP(B11,'Dados do Inventário'!A$1:L$605,9,0),", ",VLOOKUP(B11,'Dados do Inventário'!A$1:L$605,8,0)," (SIRGAS 2000)")</f>
        <v>Urucum, Corumbá, Brasil, -57,6395083075981, -19,1740307488727 (SIRGAS 2000)</v>
      </c>
      <c r="E11" s="13" t="s">
        <v>27</v>
      </c>
      <c r="F11" s="12" t="s">
        <v>1094</v>
      </c>
      <c r="G11" s="13" t="s">
        <v>39</v>
      </c>
      <c r="H11" s="12" t="str">
        <f>VLOOKUP(B11,'Dados do Inventário'!A$1:M$605,13,0)</f>
        <v>Vendida</v>
      </c>
      <c r="I11" s="13">
        <v>2007</v>
      </c>
      <c r="J11" s="12">
        <f>VLOOKUP(B11,'Dados do Inventário'!A$1:N$605,14,0)</f>
        <v>2007</v>
      </c>
      <c r="K11" s="13" t="s">
        <v>29</v>
      </c>
      <c r="L11" s="12" t="str">
        <f>VLOOKUP(B11,'Dados do Inventário'!A$1:Y$605,25,0)</f>
        <v>Sim</v>
      </c>
      <c r="M11" s="13" t="s">
        <v>58</v>
      </c>
      <c r="N11" s="12" t="str">
        <f>VLOOKUP(B11,'Dados do Inventário'!A$1:O$605,15,0)</f>
        <v>Etapa única</v>
      </c>
      <c r="O11" s="20">
        <v>4.2</v>
      </c>
      <c r="P11" s="17">
        <f>VLOOKUP(B11,'Dados do Inventário'!A$1:P$605,16,0)</f>
        <v>4.2</v>
      </c>
      <c r="Q11" s="20">
        <v>8.6379999999999998E-2</v>
      </c>
      <c r="R11" s="17">
        <f>VLOOKUP(B11,'Dados do Inventário'!A$1:Q$605,17,0)</f>
        <v>86380</v>
      </c>
      <c r="S11" s="20">
        <v>0.125</v>
      </c>
      <c r="T11" s="17">
        <f>VLOOKUP(B11,'Dados do Inventário'!A$1:R$605,18,0)</f>
        <v>125000</v>
      </c>
      <c r="U11" s="21" t="s">
        <v>31</v>
      </c>
      <c r="V11" s="18">
        <f>VLOOKUP(B11,'Dados do Inventário'!A$1:T$605,20,0)</f>
        <v>44075</v>
      </c>
      <c r="W11" s="13" t="s">
        <v>29</v>
      </c>
      <c r="X11" s="12" t="str">
        <f>VLOOKUP(B11,'Dados do Inventário'!A$1:U$605,21,0)</f>
        <v>Sim</v>
      </c>
      <c r="Y11" s="13" t="s">
        <v>59</v>
      </c>
      <c r="Z11" s="12" t="str">
        <f>VLOOKUP(B11,'Dados do Inventário'!A$1:V$605,22,0)</f>
        <v/>
      </c>
      <c r="AA11" s="13" t="s">
        <v>33</v>
      </c>
      <c r="AB11" s="12" t="str">
        <f>VLOOKUP(B11,'Dados do Inventário'!A$1:S$605,19,0)</f>
        <v>Portaria 70.389/17 - ANM (Agência Nacional de Mineração), Brasil</v>
      </c>
      <c r="AC11" s="13" t="s">
        <v>44</v>
      </c>
      <c r="AD11" s="12" t="str">
        <f>VLOOKUP(B11,'Dados do Inventário'!A$1:W$605,23,0)</f>
        <v>Não</v>
      </c>
      <c r="AE11" s="13" t="s">
        <v>34</v>
      </c>
      <c r="AF11" s="12" t="str">
        <f>VLOOKUP(B11,'Dados do Inventário'!A$1:X$605,24,0)</f>
        <v>Sim</v>
      </c>
      <c r="AG11" s="13" t="s">
        <v>60</v>
      </c>
      <c r="AH11" s="12" t="str">
        <f>VLOOKUP(B11,'Dados do Inventário'!A$1:Z$605,25,0)</f>
        <v>Sim</v>
      </c>
      <c r="AI11" s="13" t="s">
        <v>51</v>
      </c>
      <c r="AJ11" s="12" t="str">
        <f>VLOOKUP(B11,'Dados do Inventário'!A$1:AA$605,26,0)</f>
        <v>Sim. Sim.</v>
      </c>
      <c r="AK11" s="13" t="s">
        <v>29</v>
      </c>
      <c r="AL11" s="12" t="str">
        <f>VLOOKUP(B11,'Dados do Inventário'!A$1:AB$605,27,0)</f>
        <v>NA</v>
      </c>
      <c r="AM11" s="13" t="s">
        <v>68</v>
      </c>
      <c r="AN11" s="12" t="str">
        <f>VLOOKUP(B11,'Dados do Inventário'!A$1:AC$605,28,0)</f>
        <v>Sim. Não</v>
      </c>
    </row>
    <row r="12" spans="1:40" ht="25.5" x14ac:dyDescent="0.25">
      <c r="A12" s="19" t="s">
        <v>71</v>
      </c>
      <c r="B12" s="19" t="s">
        <v>71</v>
      </c>
      <c r="C12" s="13" t="s">
        <v>72</v>
      </c>
      <c r="D12" s="12" t="str">
        <f>_xlfn.CONCAT(VLOOKUP(B12,'Dados do Inventário'!A$1:L$605,4,0),", ",VLOOKUP(B12,'Dados do Inventário'!A$1:L$605,12,0),", ",VLOOKUP(B12,'Dados do Inventário'!A$1:L$605,10,0),", ",VLOOKUP(B12,'Dados do Inventário'!A$1:L$605,9,0),", ",VLOOKUP(B12,'Dados do Inventário'!A$1:L$605,8,0)," (SIRGAS 2000)")</f>
        <v>Urucum, Corumbá, Brasil, -57,6137813213996, -19,191840313273 (SIRGAS 2000)</v>
      </c>
      <c r="E12" s="13" t="s">
        <v>27</v>
      </c>
      <c r="F12" s="12" t="s">
        <v>1094</v>
      </c>
      <c r="G12" s="13" t="s">
        <v>64</v>
      </c>
      <c r="H12" s="12" t="str">
        <f>VLOOKUP(B12,'Dados do Inventário'!A$1:M$605,13,0)</f>
        <v>Vendida</v>
      </c>
      <c r="I12" s="13" t="s">
        <v>73</v>
      </c>
      <c r="J12" s="12" t="str">
        <f>VLOOKUP(B12,'Dados do Inventário'!A$1:N$605,14,0)</f>
        <v>Indisponível</v>
      </c>
      <c r="K12" s="13" t="s">
        <v>29</v>
      </c>
      <c r="L12" s="12" t="str">
        <f>VLOOKUP(B12,'Dados do Inventário'!A$1:Y$605,25,0)</f>
        <v>Sim</v>
      </c>
      <c r="M12" s="13" t="s">
        <v>58</v>
      </c>
      <c r="N12" s="12" t="str">
        <f>VLOOKUP(B12,'Dados do Inventário'!A$1:O$605,15,0)</f>
        <v>Etapa única</v>
      </c>
      <c r="O12" s="20">
        <v>11.69</v>
      </c>
      <c r="P12" s="17">
        <f>VLOOKUP(B12,'Dados do Inventário'!A$1:P$605,16,0)</f>
        <v>11.69</v>
      </c>
      <c r="Q12" s="20">
        <v>3.9101300000000004E-3</v>
      </c>
      <c r="R12" s="17">
        <f>VLOOKUP(B12,'Dados do Inventário'!A$1:Q$605,17,0)</f>
        <v>3910.13</v>
      </c>
      <c r="S12" s="20">
        <v>9.5311900000000001E-3</v>
      </c>
      <c r="T12" s="17">
        <f>VLOOKUP(B12,'Dados do Inventário'!A$1:R$605,18,0)</f>
        <v>9531.19</v>
      </c>
      <c r="U12" s="21" t="s">
        <v>66</v>
      </c>
      <c r="V12" s="18">
        <f>VLOOKUP(B12,'Dados do Inventário'!A$1:T$605,20,0)</f>
        <v>44484</v>
      </c>
      <c r="W12" s="13" t="s">
        <v>44</v>
      </c>
      <c r="X12" s="12" t="str">
        <f>VLOOKUP(B12,'Dados do Inventário'!A$1:U$605,21,0)</f>
        <v>Não</v>
      </c>
      <c r="Y12" s="13" t="s">
        <v>67</v>
      </c>
      <c r="Z12" s="12" t="str">
        <f>VLOOKUP(B12,'Dados do Inventário'!A$1:V$605,22,0)</f>
        <v/>
      </c>
      <c r="AA12" s="13" t="s">
        <v>33</v>
      </c>
      <c r="AB12" s="12" t="str">
        <f>VLOOKUP(B12,'Dados do Inventário'!A$1:S$605,19,0)</f>
        <v>Portaria 70.389/17 - ANM (Agência Nacional de Mineração), Brasil</v>
      </c>
      <c r="AC12" s="13" t="s">
        <v>44</v>
      </c>
      <c r="AD12" s="12" t="str">
        <f>VLOOKUP(B12,'Dados do Inventário'!A$1:W$605,23,0)</f>
        <v>Não</v>
      </c>
      <c r="AE12" s="13" t="s">
        <v>34</v>
      </c>
      <c r="AF12" s="12" t="str">
        <f>VLOOKUP(B12,'Dados do Inventário'!A$1:X$605,24,0)</f>
        <v>Sim</v>
      </c>
      <c r="AG12" s="13" t="s">
        <v>60</v>
      </c>
      <c r="AH12" s="12" t="str">
        <f>VLOOKUP(B12,'Dados do Inventário'!A$1:Z$605,25,0)</f>
        <v>Sim</v>
      </c>
      <c r="AI12" s="13" t="s">
        <v>51</v>
      </c>
      <c r="AJ12" s="12" t="str">
        <f>VLOOKUP(B12,'Dados do Inventário'!A$1:AA$605,26,0)</f>
        <v>Sim. Sim.</v>
      </c>
      <c r="AK12" s="13" t="s">
        <v>29</v>
      </c>
      <c r="AL12" s="12" t="str">
        <f>VLOOKUP(B12,'Dados do Inventário'!A$1:AB$605,27,0)</f>
        <v>NA</v>
      </c>
      <c r="AM12" s="13" t="s">
        <v>74</v>
      </c>
      <c r="AN12" s="12" t="str">
        <f>VLOOKUP(B12,'Dados do Inventário'!A$1:AC$605,28,0)</f>
        <v>Sim. Não</v>
      </c>
    </row>
    <row r="13" spans="1:40" ht="25.5" x14ac:dyDescent="0.25">
      <c r="A13" s="19" t="s">
        <v>75</v>
      </c>
      <c r="B13" s="19" t="s">
        <v>75</v>
      </c>
      <c r="C13" s="13" t="s">
        <v>76</v>
      </c>
      <c r="D13" s="12" t="str">
        <f>_xlfn.CONCAT(VLOOKUP(B13,'Dados do Inventário'!A$1:L$605,4,0),", ",VLOOKUP(B13,'Dados do Inventário'!A$1:L$605,12,0),", ",VLOOKUP(B13,'Dados do Inventário'!A$1:L$605,10,0),", ",VLOOKUP(B13,'Dados do Inventário'!A$1:L$605,9,0),", ",VLOOKUP(B13,'Dados do Inventário'!A$1:L$605,8,0)," (SIRGAS 2000)")</f>
        <v>Urucum, Corumbá, Brasil, -57,6145905454562, -19,1920364197877 (SIRGAS 2000)</v>
      </c>
      <c r="E13" s="13" t="s">
        <v>27</v>
      </c>
      <c r="F13" s="12" t="s">
        <v>1094</v>
      </c>
      <c r="G13" s="13" t="s">
        <v>39</v>
      </c>
      <c r="H13" s="12" t="str">
        <f>VLOOKUP(B13,'Dados do Inventário'!A$1:M$605,13,0)</f>
        <v>Vendida</v>
      </c>
      <c r="I13" s="13">
        <v>1987</v>
      </c>
      <c r="J13" s="12">
        <f>VLOOKUP(B13,'Dados do Inventário'!A$1:N$605,14,0)</f>
        <v>1987</v>
      </c>
      <c r="K13" s="13" t="s">
        <v>29</v>
      </c>
      <c r="L13" s="12" t="str">
        <f>VLOOKUP(B13,'Dados do Inventário'!A$1:Y$605,25,0)</f>
        <v>Sim</v>
      </c>
      <c r="M13" s="13" t="s">
        <v>58</v>
      </c>
      <c r="N13" s="12" t="str">
        <f>VLOOKUP(B13,'Dados do Inventário'!A$1:O$605,15,0)</f>
        <v>Etapa única</v>
      </c>
      <c r="O13" s="20">
        <v>13.05</v>
      </c>
      <c r="P13" s="17">
        <f>VLOOKUP(B13,'Dados do Inventário'!A$1:P$605,16,0)</f>
        <v>13.05</v>
      </c>
      <c r="Q13" s="20">
        <v>3.66402E-3</v>
      </c>
      <c r="R13" s="17">
        <f>VLOOKUP(B13,'Dados do Inventário'!A$1:Q$605,17,0)</f>
        <v>3664.02</v>
      </c>
      <c r="S13" s="20">
        <v>6.5612299999999995E-3</v>
      </c>
      <c r="T13" s="17">
        <f>VLOOKUP(B13,'Dados do Inventário'!A$1:R$605,18,0)</f>
        <v>6561.23</v>
      </c>
      <c r="U13" s="21" t="s">
        <v>66</v>
      </c>
      <c r="V13" s="18">
        <f>VLOOKUP(B13,'Dados do Inventário'!A$1:T$605,20,0)</f>
        <v>44484</v>
      </c>
      <c r="W13" s="13" t="s">
        <v>29</v>
      </c>
      <c r="X13" s="12" t="str">
        <f>VLOOKUP(B13,'Dados do Inventário'!A$1:U$605,21,0)</f>
        <v>Sim</v>
      </c>
      <c r="Y13" s="13" t="s">
        <v>59</v>
      </c>
      <c r="Z13" s="12" t="str">
        <f>VLOOKUP(B13,'Dados do Inventário'!A$1:V$605,22,0)</f>
        <v/>
      </c>
      <c r="AA13" s="13" t="s">
        <v>33</v>
      </c>
      <c r="AB13" s="12" t="str">
        <f>VLOOKUP(B13,'Dados do Inventário'!A$1:S$605,19,0)</f>
        <v>Portaria 70.389/17 - ANM (Agência Nacional de Mineração), Brasil</v>
      </c>
      <c r="AC13" s="13" t="s">
        <v>44</v>
      </c>
      <c r="AD13" s="12" t="str">
        <f>VLOOKUP(B13,'Dados do Inventário'!A$1:W$605,23,0)</f>
        <v>Não</v>
      </c>
      <c r="AE13" s="13" t="s">
        <v>34</v>
      </c>
      <c r="AF13" s="12" t="str">
        <f>VLOOKUP(B13,'Dados do Inventário'!A$1:X$605,24,0)</f>
        <v>Sim</v>
      </c>
      <c r="AG13" s="13" t="s">
        <v>60</v>
      </c>
      <c r="AH13" s="12" t="str">
        <f>VLOOKUP(B13,'Dados do Inventário'!A$1:Z$605,25,0)</f>
        <v>Sim</v>
      </c>
      <c r="AI13" s="13" t="s">
        <v>51</v>
      </c>
      <c r="AJ13" s="12" t="str">
        <f>VLOOKUP(B13,'Dados do Inventário'!A$1:AA$605,26,0)</f>
        <v>Sim. Sim.</v>
      </c>
      <c r="AK13" s="13" t="s">
        <v>29</v>
      </c>
      <c r="AL13" s="12" t="str">
        <f>VLOOKUP(B13,'Dados do Inventário'!A$1:AB$605,27,0)</f>
        <v>NA</v>
      </c>
      <c r="AM13" s="13" t="s">
        <v>61</v>
      </c>
      <c r="AN13" s="12" t="str">
        <f>VLOOKUP(B13,'Dados do Inventário'!A$1:AC$605,28,0)</f>
        <v>Sim. Não</v>
      </c>
    </row>
    <row r="14" spans="1:40" x14ac:dyDescent="0.25">
      <c r="A14" s="19" t="s">
        <v>77</v>
      </c>
      <c r="B14" s="19" t="s">
        <v>77</v>
      </c>
      <c r="C14" s="13" t="s">
        <v>78</v>
      </c>
      <c r="D14" s="12" t="str">
        <f>_xlfn.CONCAT(VLOOKUP(B14,'Dados do Inventário'!A$1:L$605,4,0),", ",VLOOKUP(B14,'Dados do Inventário'!A$1:L$605,12,0),", ",VLOOKUP(B14,'Dados do Inventário'!A$1:L$605,10,0),", ",VLOOKUP(B14,'Dados do Inventário'!A$1:L$605,9,0),", ",VLOOKUP(B14,'Dados do Inventário'!A$1:L$605,8,0)," (SIRGAS 2000)")</f>
        <v>Viga, Jeceaba, Brasil, -43,950869, -20,562615 (SIRGAS 2000)</v>
      </c>
      <c r="E14" s="13" t="s">
        <v>27</v>
      </c>
      <c r="F14" s="12" t="s">
        <v>1095</v>
      </c>
      <c r="G14" s="13" t="s">
        <v>39</v>
      </c>
      <c r="H14" s="12" t="str">
        <f>VLOOKUP(B14,'Dados do Inventário'!A$1:M$605,13,0)</f>
        <v>Operação</v>
      </c>
      <c r="I14" s="13">
        <v>2015</v>
      </c>
      <c r="J14" s="12">
        <f>VLOOKUP(B14,'Dados do Inventário'!A$1:N$605,14,0)</f>
        <v>2015</v>
      </c>
      <c r="K14" s="13" t="s">
        <v>29</v>
      </c>
      <c r="L14" s="12" t="str">
        <f>VLOOKUP(B14,'Dados do Inventário'!A$1:Y$605,25,0)</f>
        <v>Sim</v>
      </c>
      <c r="M14" s="13" t="s">
        <v>58</v>
      </c>
      <c r="N14" s="12" t="str">
        <f>VLOOKUP(B14,'Dados do Inventário'!A$1:O$605,15,0)</f>
        <v>Etapa única</v>
      </c>
      <c r="O14" s="20">
        <v>64</v>
      </c>
      <c r="P14" s="17">
        <f>VLOOKUP(B14,'Dados do Inventário'!A$1:P$605,16,0)</f>
        <v>64</v>
      </c>
      <c r="Q14" s="20">
        <v>8.1207216799999991</v>
      </c>
      <c r="R14" s="17">
        <f>VLOOKUP(B14,'Dados do Inventário'!A$1:Q$605,17,0)</f>
        <v>6681792.2999999998</v>
      </c>
      <c r="S14" s="20">
        <v>34</v>
      </c>
      <c r="T14" s="17">
        <f>VLOOKUP(B14,'Dados do Inventário'!A$1:R$605,18,0)</f>
        <v>34000000</v>
      </c>
      <c r="U14" s="21" t="s">
        <v>31</v>
      </c>
      <c r="V14" s="18">
        <f>VLOOKUP(B14,'Dados do Inventário'!A$1:T$605,20,0)</f>
        <v>44841</v>
      </c>
      <c r="W14" s="13" t="s">
        <v>29</v>
      </c>
      <c r="X14" s="12" t="str">
        <f>VLOOKUP(B14,'Dados do Inventário'!A$1:U$605,21,0)</f>
        <v>Sim</v>
      </c>
      <c r="Y14" s="13" t="s">
        <v>32</v>
      </c>
      <c r="Z14" s="12" t="str">
        <f>VLOOKUP(B14,'Dados do Inventário'!A$1:V$605,22,0)</f>
        <v>BAIXO</v>
      </c>
      <c r="AA14" s="13" t="s">
        <v>33</v>
      </c>
      <c r="AB14" s="12" t="str">
        <f>VLOOKUP(B14,'Dados do Inventário'!A$1:S$605,19,0)</f>
        <v>Portaria 70.389/17 - ANM (Agência Nacional de Mineração), Brasil</v>
      </c>
      <c r="AC14" s="13" t="s">
        <v>44</v>
      </c>
      <c r="AD14" s="12" t="str">
        <f>VLOOKUP(B14,'Dados do Inventário'!A$1:W$605,23,0)</f>
        <v>Não</v>
      </c>
      <c r="AE14" s="13" t="s">
        <v>34</v>
      </c>
      <c r="AF14" s="12" t="str">
        <f>VLOOKUP(B14,'Dados do Inventário'!A$1:X$605,24,0)</f>
        <v>Sim</v>
      </c>
      <c r="AG14" s="13" t="s">
        <v>44</v>
      </c>
      <c r="AH14" s="12" t="str">
        <f>VLOOKUP(B14,'Dados do Inventário'!A$1:Z$605,25,0)</f>
        <v>Sim</v>
      </c>
      <c r="AI14" s="13" t="s">
        <v>36</v>
      </c>
      <c r="AJ14" s="12" t="str">
        <f>VLOOKUP(B14,'Dados do Inventário'!A$1:AA$605,26,0)</f>
        <v>Sim. Sim.</v>
      </c>
      <c r="AK14" s="13" t="s">
        <v>29</v>
      </c>
      <c r="AL14" s="12" t="str">
        <f>VLOOKUP(B14,'Dados do Inventário'!A$1:AB$605,27,0)</f>
        <v>Não</v>
      </c>
      <c r="AM14" s="13" t="s">
        <v>79</v>
      </c>
      <c r="AN14" s="12" t="str">
        <f>VLOOKUP(B14,'Dados do Inventário'!A$1:AC$605,28,0)</f>
        <v>Sim. Sim.</v>
      </c>
    </row>
    <row r="15" spans="1:40" x14ac:dyDescent="0.25">
      <c r="A15" s="19" t="s">
        <v>80</v>
      </c>
      <c r="B15" s="19" t="s">
        <v>80</v>
      </c>
      <c r="C15" s="13" t="s">
        <v>81</v>
      </c>
      <c r="D15" s="12" t="str">
        <f>_xlfn.CONCAT(VLOOKUP(B15,'Dados do Inventário'!A$1:L$605,4,0),", ",VLOOKUP(B15,'Dados do Inventário'!A$1:L$605,12,0),", ",VLOOKUP(B15,'Dados do Inventário'!A$1:L$605,10,0),", ",VLOOKUP(B15,'Dados do Inventário'!A$1:L$605,9,0),", ",VLOOKUP(B15,'Dados do Inventário'!A$1:L$605,8,0)," (SIRGAS 2000)")</f>
        <v>Alegria, Mariana, Brasil, -43,4873166399896, -20,1760679623569 (SIRGAS 2000)</v>
      </c>
      <c r="E15" s="13" t="s">
        <v>27</v>
      </c>
      <c r="F15" s="12" t="s">
        <v>1095</v>
      </c>
      <c r="G15" s="13" t="s">
        <v>28</v>
      </c>
      <c r="H15" s="12" t="str">
        <f>VLOOKUP(B15,'Dados do Inventário'!A$1:M$605,13,0)</f>
        <v>Em Descaracterização</v>
      </c>
      <c r="I15" s="13" t="s">
        <v>49</v>
      </c>
      <c r="J15" s="12">
        <f>VLOOKUP(B15,'Dados do Inventário'!A$1:N$605,14,0)</f>
        <v>1998</v>
      </c>
      <c r="K15" s="13" t="s">
        <v>44</v>
      </c>
      <c r="L15" s="12" t="str">
        <f>VLOOKUP(B15,'Dados do Inventário'!A$1:Y$605,25,0)</f>
        <v>Não</v>
      </c>
      <c r="M15" s="13" t="s">
        <v>43</v>
      </c>
      <c r="N15" s="12" t="str">
        <f>VLOOKUP(B15,'Dados do Inventário'!A$1:O$605,15,0)</f>
        <v>Montante / desconhecido</v>
      </c>
      <c r="O15" s="20">
        <v>99.3</v>
      </c>
      <c r="P15" s="17">
        <f>VLOOKUP(B15,'Dados do Inventário'!A$1:P$605,16,0)</f>
        <v>98.14</v>
      </c>
      <c r="Q15" s="20">
        <v>22.978888999999999</v>
      </c>
      <c r="R15" s="17">
        <f>VLOOKUP(B15,'Dados do Inventário'!A$1:Q$605,17,0)</f>
        <v>22978889</v>
      </c>
      <c r="S15" s="20">
        <v>22.98</v>
      </c>
      <c r="T15" s="17">
        <f>VLOOKUP(B15,'Dados do Inventário'!A$1:R$605,18,0)</f>
        <v>23500000</v>
      </c>
      <c r="U15" s="21" t="s">
        <v>31</v>
      </c>
      <c r="V15" s="18">
        <f>VLOOKUP(B15,'Dados do Inventário'!A$1:T$605,20,0)</f>
        <v>44742</v>
      </c>
      <c r="W15" s="13" t="s">
        <v>44</v>
      </c>
      <c r="X15" s="12" t="str">
        <f>VLOOKUP(B15,'Dados do Inventário'!A$1:U$605,21,0)</f>
        <v>Não</v>
      </c>
      <c r="Y15" s="13" t="s">
        <v>32</v>
      </c>
      <c r="Z15" s="12" t="str">
        <f>VLOOKUP(B15,'Dados do Inventário'!A$1:V$605,22,0)</f>
        <v>ALTO</v>
      </c>
      <c r="AA15" s="13" t="s">
        <v>33</v>
      </c>
      <c r="AB15" s="12" t="str">
        <f>VLOOKUP(B15,'Dados do Inventário'!A$1:S$605,19,0)</f>
        <v>Portaria 70.389/17 - ANM (Agência Nacional de Mineração), Brasil</v>
      </c>
      <c r="AC15" s="13" t="s">
        <v>29</v>
      </c>
      <c r="AD15" s="12" t="str">
        <f>VLOOKUP(B15,'Dados do Inventário'!A$1:W$605,23,0)</f>
        <v>Sim</v>
      </c>
      <c r="AE15" s="13" t="s">
        <v>34</v>
      </c>
      <c r="AF15" s="12" t="str">
        <f>VLOOKUP(B15,'Dados do Inventário'!A$1:X$605,24,0)</f>
        <v>Sim</v>
      </c>
      <c r="AG15" s="13" t="s">
        <v>35</v>
      </c>
      <c r="AH15" s="12" t="str">
        <f>VLOOKUP(B15,'Dados do Inventário'!A$1:Z$605,25,0)</f>
        <v>Não</v>
      </c>
      <c r="AI15" s="13" t="s">
        <v>82</v>
      </c>
      <c r="AJ15" s="12" t="str">
        <f>VLOOKUP(B15,'Dados do Inventário'!A$1:AA$605,26,0)</f>
        <v>Sim. Sim.</v>
      </c>
      <c r="AK15" s="13" t="s">
        <v>29</v>
      </c>
      <c r="AL15" s="12" t="str">
        <f>VLOOKUP(B15,'Dados do Inventário'!A$1:AB$605,27,0)</f>
        <v>Sim, 2020</v>
      </c>
      <c r="AM15" s="13" t="s">
        <v>83</v>
      </c>
      <c r="AN15" s="12" t="str">
        <f>VLOOKUP(B15,'Dados do Inventário'!A$1:AC$605,28,0)</f>
        <v>Sim. Sim</v>
      </c>
    </row>
    <row r="16" spans="1:40" x14ac:dyDescent="0.25">
      <c r="A16" s="19" t="s">
        <v>84</v>
      </c>
      <c r="B16" s="19" t="s">
        <v>84</v>
      </c>
      <c r="C16" s="13" t="s">
        <v>85</v>
      </c>
      <c r="D16" s="12" t="str">
        <f>_xlfn.CONCAT(VLOOKUP(B16,'Dados do Inventário'!A$1:L$605,4,0),", ",VLOOKUP(B16,'Dados do Inventário'!A$1:L$605,12,0),", ",VLOOKUP(B16,'Dados do Inventário'!A$1:L$605,10,0),", ",VLOOKUP(B16,'Dados do Inventário'!A$1:L$605,9,0),", ",VLOOKUP(B16,'Dados do Inventário'!A$1:L$605,8,0)," (SIRGAS 2000)")</f>
        <v>Água Limpa, Rio Piracicaba, Brasil, -43,1961937813929, -19,9299422409239 (SIRGAS 2000)</v>
      </c>
      <c r="E16" s="13" t="s">
        <v>27</v>
      </c>
      <c r="F16" s="12" t="s">
        <v>1095</v>
      </c>
      <c r="G16" s="13" t="s">
        <v>39</v>
      </c>
      <c r="H16" s="12" t="str">
        <f>VLOOKUP(B16,'Dados do Inventário'!A$1:M$605,13,0)</f>
        <v>Operação</v>
      </c>
      <c r="I16" s="13" t="s">
        <v>86</v>
      </c>
      <c r="J16" s="12">
        <f>VLOOKUP(B16,'Dados do Inventário'!A$1:N$605,14,0)</f>
        <v>1993</v>
      </c>
      <c r="K16" s="13" t="s">
        <v>29</v>
      </c>
      <c r="L16" s="12" t="str">
        <f>VLOOKUP(B16,'Dados do Inventário'!A$1:Y$605,25,0)</f>
        <v>Sim</v>
      </c>
      <c r="M16" s="13" t="s">
        <v>30</v>
      </c>
      <c r="N16" s="12" t="str">
        <f>VLOOKUP(B16,'Dados do Inventário'!A$1:O$605,15,0)</f>
        <v>Jusante</v>
      </c>
      <c r="O16" s="20">
        <v>38.700000000000003</v>
      </c>
      <c r="P16" s="17">
        <f>VLOOKUP(B16,'Dados do Inventário'!A$1:P$605,16,0)</f>
        <v>38.799999999999997</v>
      </c>
      <c r="Q16" s="20">
        <v>6.5713477000000005</v>
      </c>
      <c r="R16" s="17">
        <f>VLOOKUP(B16,'Dados do Inventário'!A$1:Q$605,17,0)</f>
        <v>10596951</v>
      </c>
      <c r="S16" s="20">
        <v>4.8</v>
      </c>
      <c r="T16" s="17">
        <f>VLOOKUP(B16,'Dados do Inventário'!A$1:R$605,18,0)</f>
        <v>61400000</v>
      </c>
      <c r="U16" s="21" t="s">
        <v>31</v>
      </c>
      <c r="V16" s="18">
        <f>VLOOKUP(B16,'Dados do Inventário'!A$1:T$605,20,0)</f>
        <v>44742</v>
      </c>
      <c r="W16" s="13" t="s">
        <v>29</v>
      </c>
      <c r="X16" s="12" t="str">
        <f>VLOOKUP(B16,'Dados do Inventário'!A$1:U$605,21,0)</f>
        <v>Sim</v>
      </c>
      <c r="Y16" s="13" t="s">
        <v>32</v>
      </c>
      <c r="Z16" s="12" t="str">
        <f>VLOOKUP(B16,'Dados do Inventário'!A$1:V$605,22,0)</f>
        <v>BAIXO</v>
      </c>
      <c r="AA16" s="13" t="s">
        <v>33</v>
      </c>
      <c r="AB16" s="12" t="str">
        <f>VLOOKUP(B16,'Dados do Inventário'!A$1:S$605,19,0)</f>
        <v>Portaria 70.389/17 - ANM (Agência Nacional de Mineração), Brasil</v>
      </c>
      <c r="AC16" s="13" t="s">
        <v>44</v>
      </c>
      <c r="AD16" s="12" t="str">
        <f>VLOOKUP(B16,'Dados do Inventário'!A$1:W$605,23,0)</f>
        <v>Sim</v>
      </c>
      <c r="AE16" s="13" t="s">
        <v>34</v>
      </c>
      <c r="AF16" s="12" t="str">
        <f>VLOOKUP(B16,'Dados do Inventário'!A$1:X$605,24,0)</f>
        <v>Sim</v>
      </c>
      <c r="AG16" s="13" t="s">
        <v>35</v>
      </c>
      <c r="AH16" s="12" t="str">
        <f>VLOOKUP(B16,'Dados do Inventário'!A$1:Z$605,25,0)</f>
        <v>Sim</v>
      </c>
      <c r="AI16" s="13" t="s">
        <v>36</v>
      </c>
      <c r="AJ16" s="12" t="str">
        <f>VLOOKUP(B16,'Dados do Inventário'!A$1:AA$605,26,0)</f>
        <v>Sim. Sim.</v>
      </c>
      <c r="AK16" s="13" t="s">
        <v>29</v>
      </c>
      <c r="AL16" s="12" t="str">
        <f>VLOOKUP(B16,'Dados do Inventário'!A$1:AB$605,27,0)</f>
        <v>Sim, 2020</v>
      </c>
      <c r="AM16" s="13" t="s">
        <v>87</v>
      </c>
      <c r="AN16" s="12" t="str">
        <f>VLOOKUP(B16,'Dados do Inventário'!A$1:AC$605,28,0)</f>
        <v>Sim. Sim</v>
      </c>
    </row>
    <row r="17" spans="1:40" x14ac:dyDescent="0.25">
      <c r="A17" s="19" t="s">
        <v>88</v>
      </c>
      <c r="B17" s="19" t="s">
        <v>88</v>
      </c>
      <c r="C17" s="13" t="s">
        <v>89</v>
      </c>
      <c r="D17" s="12" t="str">
        <f>_xlfn.CONCAT(VLOOKUP(B17,'Dados do Inventário'!A$1:L$605,4,0),", ",VLOOKUP(B17,'Dados do Inventário'!A$1:L$605,12,0),", ",VLOOKUP(B17,'Dados do Inventário'!A$1:L$605,10,0),", ",VLOOKUP(B17,'Dados do Inventário'!A$1:L$605,9,0),", ",VLOOKUP(B17,'Dados do Inventário'!A$1:L$605,8,0)," (SIRGAS 2000)")</f>
        <v>Timbopeba, Ouro Preto, Brasil, -43,4905277555524, -20,2904485242455 (SIRGAS 2000)</v>
      </c>
      <c r="E17" s="13" t="s">
        <v>27</v>
      </c>
      <c r="F17" s="12" t="s">
        <v>1095</v>
      </c>
      <c r="G17" s="13" t="s">
        <v>28</v>
      </c>
      <c r="H17" s="12" t="str">
        <f>VLOOKUP(B17,'Dados do Inventário'!A$1:M$605,13,0)</f>
        <v>Em Descaracterização</v>
      </c>
      <c r="I17" s="13" t="s">
        <v>90</v>
      </c>
      <c r="J17" s="12">
        <f>VLOOKUP(B17,'Dados do Inventário'!A$1:N$605,14,0)</f>
        <v>2001</v>
      </c>
      <c r="K17" s="13" t="s">
        <v>44</v>
      </c>
      <c r="L17" s="12" t="str">
        <f>VLOOKUP(B17,'Dados do Inventário'!A$1:Y$605,25,0)</f>
        <v>Não</v>
      </c>
      <c r="M17" s="13" t="s">
        <v>43</v>
      </c>
      <c r="N17" s="12" t="str">
        <f>VLOOKUP(B17,'Dados do Inventário'!A$1:O$605,15,0)</f>
        <v>Montante / desconhecido</v>
      </c>
      <c r="O17" s="20">
        <v>77</v>
      </c>
      <c r="P17" s="17">
        <f>VLOOKUP(B17,'Dados do Inventário'!A$1:P$605,16,0)</f>
        <v>84</v>
      </c>
      <c r="Q17" s="20">
        <v>37.68</v>
      </c>
      <c r="R17" s="17">
        <f>VLOOKUP(B17,'Dados do Inventário'!A$1:Q$605,17,0)</f>
        <v>35000000</v>
      </c>
      <c r="S17" s="20">
        <v>45.8545923</v>
      </c>
      <c r="T17" s="17">
        <f>VLOOKUP(B17,'Dados do Inventário'!A$1:R$605,18,0)</f>
        <v>45854592.299999997</v>
      </c>
      <c r="U17" s="21" t="s">
        <v>31</v>
      </c>
      <c r="V17" s="18">
        <f>VLOOKUP(B17,'Dados do Inventário'!A$1:T$605,20,0)</f>
        <v>44742</v>
      </c>
      <c r="W17" s="13" t="s">
        <v>44</v>
      </c>
      <c r="X17" s="12" t="str">
        <f>VLOOKUP(B17,'Dados do Inventário'!A$1:U$605,21,0)</f>
        <v>Não</v>
      </c>
      <c r="Y17" s="13" t="s">
        <v>32</v>
      </c>
      <c r="Z17" s="12" t="str">
        <f>VLOOKUP(B17,'Dados do Inventário'!A$1:V$605,22,0)</f>
        <v>ALTO</v>
      </c>
      <c r="AA17" s="13" t="s">
        <v>33</v>
      </c>
      <c r="AB17" s="12" t="str">
        <f>VLOOKUP(B17,'Dados do Inventário'!A$1:S$605,19,0)</f>
        <v>Portaria 70.389/17 - ANM (Agência Nacional de Mineração), Brasil</v>
      </c>
      <c r="AC17" s="13" t="s">
        <v>29</v>
      </c>
      <c r="AD17" s="12" t="str">
        <f>VLOOKUP(B17,'Dados do Inventário'!A$1:W$605,23,0)</f>
        <v>Não</v>
      </c>
      <c r="AE17" s="13" t="s">
        <v>34</v>
      </c>
      <c r="AF17" s="12" t="str">
        <f>VLOOKUP(B17,'Dados do Inventário'!A$1:X$605,24,0)</f>
        <v>Sim</v>
      </c>
      <c r="AG17" s="13" t="s">
        <v>35</v>
      </c>
      <c r="AH17" s="12" t="str">
        <f>VLOOKUP(B17,'Dados do Inventário'!A$1:Z$605,25,0)</f>
        <v>Não</v>
      </c>
      <c r="AI17" s="13" t="s">
        <v>82</v>
      </c>
      <c r="AJ17" s="12" t="str">
        <f>VLOOKUP(B17,'Dados do Inventário'!A$1:AA$605,26,0)</f>
        <v>Sim. Sim.</v>
      </c>
      <c r="AK17" s="13" t="s">
        <v>29</v>
      </c>
      <c r="AL17" s="12" t="str">
        <f>VLOOKUP(B17,'Dados do Inventário'!A$1:AB$605,27,0)</f>
        <v>Sim, 2020</v>
      </c>
      <c r="AM17" s="13" t="s">
        <v>83</v>
      </c>
      <c r="AN17" s="12" t="str">
        <f>VLOOKUP(B17,'Dados do Inventário'!A$1:AC$605,28,0)</f>
        <v>Sim. Sim.</v>
      </c>
    </row>
    <row r="18" spans="1:40" x14ac:dyDescent="0.25">
      <c r="A18" s="19" t="s">
        <v>91</v>
      </c>
      <c r="B18" s="19" t="s">
        <v>91</v>
      </c>
      <c r="C18" s="13" t="s">
        <v>85</v>
      </c>
      <c r="D18" s="12" t="str">
        <f>_xlfn.CONCAT(VLOOKUP(B18,'Dados do Inventário'!A$1:L$605,4,0),", ",VLOOKUP(B18,'Dados do Inventário'!A$1:L$605,12,0),", ",VLOOKUP(B18,'Dados do Inventário'!A$1:L$605,10,0),", ",VLOOKUP(B18,'Dados do Inventário'!A$1:L$605,9,0),", ",VLOOKUP(B18,'Dados do Inventário'!A$1:L$605,8,0)," (SIRGAS 2000)")</f>
        <v>Água Limpa, Santa Bárbara, Brasil, -43,2223378697902, -19,9485471490136 (SIRGAS 2000)</v>
      </c>
      <c r="E18" s="13" t="s">
        <v>27</v>
      </c>
      <c r="F18" s="12" t="s">
        <v>1095</v>
      </c>
      <c r="G18" s="13" t="s">
        <v>28</v>
      </c>
      <c r="H18" s="12" t="str">
        <f>VLOOKUP(B18,'Dados do Inventário'!A$1:M$605,13,0)</f>
        <v>Em Descaracterização</v>
      </c>
      <c r="I18" s="13">
        <v>1998</v>
      </c>
      <c r="J18" s="12">
        <f>VLOOKUP(B18,'Dados do Inventário'!A$1:N$605,14,0)</f>
        <v>1998</v>
      </c>
      <c r="K18" s="13" t="s">
        <v>29</v>
      </c>
      <c r="L18" s="12" t="str">
        <f>VLOOKUP(B18,'Dados do Inventário'!A$1:Y$605,25,0)</f>
        <v>Sim</v>
      </c>
      <c r="M18" s="13" t="s">
        <v>43</v>
      </c>
      <c r="N18" s="12" t="str">
        <f>VLOOKUP(B18,'Dados do Inventário'!A$1:O$605,15,0)</f>
        <v>Montante / desconhecido</v>
      </c>
      <c r="O18" s="20">
        <v>145</v>
      </c>
      <c r="P18" s="17">
        <f>VLOOKUP(B18,'Dados do Inventário'!A$1:P$605,16,0)</f>
        <v>145</v>
      </c>
      <c r="Q18" s="20">
        <v>19</v>
      </c>
      <c r="R18" s="17">
        <f>VLOOKUP(B18,'Dados do Inventário'!A$1:Q$605,17,0)</f>
        <v>19000000</v>
      </c>
      <c r="S18" s="20">
        <v>0</v>
      </c>
      <c r="T18" s="17">
        <f>VLOOKUP(B18,'Dados do Inventário'!A$1:R$605,18,0)</f>
        <v>20330000</v>
      </c>
      <c r="U18" s="21" t="s">
        <v>31</v>
      </c>
      <c r="V18" s="18">
        <f>VLOOKUP(B18,'Dados do Inventário'!A$1:T$605,20,0)</f>
        <v>44530</v>
      </c>
      <c r="W18" s="13" t="s">
        <v>44</v>
      </c>
      <c r="X18" s="12" t="str">
        <f>VLOOKUP(B18,'Dados do Inventário'!A$1:U$605,21,0)</f>
        <v>Não</v>
      </c>
      <c r="Y18" s="13" t="s">
        <v>32</v>
      </c>
      <c r="Z18" s="12" t="str">
        <f>VLOOKUP(B18,'Dados do Inventário'!A$1:V$605,22,0)</f>
        <v>BAIXO</v>
      </c>
      <c r="AA18" s="13" t="s">
        <v>33</v>
      </c>
      <c r="AB18" s="12" t="str">
        <f>VLOOKUP(B18,'Dados do Inventário'!A$1:S$605,19,0)</f>
        <v>Portaria 70.389/17 - ANM (Agência Nacional de Mineração), Brasil</v>
      </c>
      <c r="AC18" s="13" t="s">
        <v>44</v>
      </c>
      <c r="AD18" s="12" t="str">
        <f>VLOOKUP(B18,'Dados do Inventário'!A$1:W$605,23,0)</f>
        <v>Não</v>
      </c>
      <c r="AE18" s="13" t="s">
        <v>34</v>
      </c>
      <c r="AF18" s="12" t="str">
        <f>VLOOKUP(B18,'Dados do Inventário'!A$1:X$605,24,0)</f>
        <v>Sim</v>
      </c>
      <c r="AG18" s="13" t="s">
        <v>60</v>
      </c>
      <c r="AH18" s="12" t="str">
        <f>VLOOKUP(B18,'Dados do Inventário'!A$1:Z$605,25,0)</f>
        <v>Sim</v>
      </c>
      <c r="AI18" s="13" t="s">
        <v>82</v>
      </c>
      <c r="AJ18" s="12" t="str">
        <f>VLOOKUP(B18,'Dados do Inventário'!A$1:AA$605,26,0)</f>
        <v>Sim. Sim.</v>
      </c>
      <c r="AK18" s="13" t="s">
        <v>29</v>
      </c>
      <c r="AL18" s="12" t="str">
        <f>VLOOKUP(B18,'Dados do Inventário'!A$1:AB$605,27,0)</f>
        <v>NA</v>
      </c>
      <c r="AM18" s="13" t="s">
        <v>92</v>
      </c>
      <c r="AN18" s="12" t="str">
        <f>VLOOKUP(B18,'Dados do Inventário'!A$1:AC$605,28,0)</f>
        <v>Sim. Sim</v>
      </c>
    </row>
    <row r="19" spans="1:40" ht="25.5" x14ac:dyDescent="0.25">
      <c r="A19" s="19" t="s">
        <v>93</v>
      </c>
      <c r="B19" s="19" t="s">
        <v>93</v>
      </c>
      <c r="C19" s="13" t="s">
        <v>85</v>
      </c>
      <c r="D19" s="12" t="str">
        <f>_xlfn.CONCAT(VLOOKUP(B19,'Dados do Inventário'!A$1:L$605,4,0),", ",VLOOKUP(B19,'Dados do Inventário'!A$1:L$605,12,0),", ",VLOOKUP(B19,'Dados do Inventário'!A$1:L$605,10,0),", ",VLOOKUP(B19,'Dados do Inventário'!A$1:L$605,9,0),", ",VLOOKUP(B19,'Dados do Inventário'!A$1:L$605,8,0)," (SIRGAS 2000)")</f>
        <v>Água Limpa, Rio Piracicaba, Brasil, -43,2126002615526, -19,9267421942015 (SIRGAS 2000)</v>
      </c>
      <c r="E19" s="13" t="s">
        <v>27</v>
      </c>
      <c r="F19" s="12" t="s">
        <v>1095</v>
      </c>
      <c r="G19" s="13" t="s">
        <v>39</v>
      </c>
      <c r="H19" s="12" t="str">
        <f>VLOOKUP(B19,'Dados do Inventário'!A$1:M$605,13,0)</f>
        <v>Em Descaracterização</v>
      </c>
      <c r="I19" s="13">
        <v>2010</v>
      </c>
      <c r="J19" s="12">
        <f>VLOOKUP(B19,'Dados do Inventário'!A$1:N$605,14,0)</f>
        <v>2010</v>
      </c>
      <c r="K19" s="13" t="s">
        <v>29</v>
      </c>
      <c r="L19" s="12" t="str">
        <f>VLOOKUP(B19,'Dados do Inventário'!A$1:Y$605,25,0)</f>
        <v>Sim</v>
      </c>
      <c r="M19" s="13" t="s">
        <v>43</v>
      </c>
      <c r="N19" s="12" t="str">
        <f>VLOOKUP(B19,'Dados do Inventário'!A$1:O$605,15,0)</f>
        <v>Montante / desconhecido</v>
      </c>
      <c r="O19" s="20">
        <v>107</v>
      </c>
      <c r="P19" s="17">
        <f>VLOOKUP(B19,'Dados do Inventário'!A$1:P$605,16,0)</f>
        <v>107</v>
      </c>
      <c r="Q19" s="20">
        <v>21.162584620000001</v>
      </c>
      <c r="R19" s="17">
        <f>VLOOKUP(B19,'Dados do Inventário'!A$1:Q$605,17,0)</f>
        <v>22981598.800000001</v>
      </c>
      <c r="S19" s="20">
        <v>23.667000000000002</v>
      </c>
      <c r="T19" s="17">
        <f>VLOOKUP(B19,'Dados do Inventário'!A$1:R$605,18,0)</f>
        <v>23667000</v>
      </c>
      <c r="U19" s="21" t="s">
        <v>31</v>
      </c>
      <c r="V19" s="18">
        <f>VLOOKUP(B19,'Dados do Inventário'!A$1:T$605,20,0)</f>
        <v>44742</v>
      </c>
      <c r="W19" s="13" t="s">
        <v>44</v>
      </c>
      <c r="X19" s="12" t="str">
        <f>VLOOKUP(B19,'Dados do Inventário'!A$1:U$605,21,0)</f>
        <v>Não</v>
      </c>
      <c r="Y19" s="13" t="s">
        <v>32</v>
      </c>
      <c r="Z19" s="12" t="str">
        <f>VLOOKUP(B19,'Dados do Inventário'!A$1:V$605,22,0)</f>
        <v>BAIXO</v>
      </c>
      <c r="AA19" s="13" t="s">
        <v>33</v>
      </c>
      <c r="AB19" s="12" t="str">
        <f>VLOOKUP(B19,'Dados do Inventário'!A$1:S$605,19,0)</f>
        <v>Portaria 70.389/17 - ANM (Agência Nacional de Mineração), Brasil</v>
      </c>
      <c r="AC19" s="13" t="s">
        <v>44</v>
      </c>
      <c r="AD19" s="12" t="str">
        <f>VLOOKUP(B19,'Dados do Inventário'!A$1:W$605,23,0)</f>
        <v>Não</v>
      </c>
      <c r="AE19" s="13" t="s">
        <v>34</v>
      </c>
      <c r="AF19" s="12" t="str">
        <f>VLOOKUP(B19,'Dados do Inventário'!A$1:X$605,24,0)</f>
        <v>Sim</v>
      </c>
      <c r="AG19" s="13" t="s">
        <v>60</v>
      </c>
      <c r="AH19" s="12" t="str">
        <f>VLOOKUP(B19,'Dados do Inventário'!A$1:Z$605,25,0)</f>
        <v>Sim</v>
      </c>
      <c r="AI19" s="13" t="s">
        <v>82</v>
      </c>
      <c r="AJ19" s="12" t="str">
        <f>VLOOKUP(B19,'Dados do Inventário'!A$1:AA$605,26,0)</f>
        <v>Sim. Sim.</v>
      </c>
      <c r="AK19" s="13" t="s">
        <v>29</v>
      </c>
      <c r="AL19" s="12" t="str">
        <f>VLOOKUP(B19,'Dados do Inventário'!A$1:AB$605,27,0)</f>
        <v>NA</v>
      </c>
      <c r="AM19" s="13"/>
      <c r="AN19" s="12" t="str">
        <f>VLOOKUP(B19,'Dados do Inventário'!A$1:AC$605,28,0)</f>
        <v>Sim. Sim</v>
      </c>
    </row>
    <row r="20" spans="1:40" x14ac:dyDescent="0.25">
      <c r="A20" s="19" t="s">
        <v>94</v>
      </c>
      <c r="B20" s="19" t="s">
        <v>94</v>
      </c>
      <c r="C20" s="13" t="s">
        <v>95</v>
      </c>
      <c r="D20" s="12" t="str">
        <f>_xlfn.CONCAT(VLOOKUP(B20,'Dados do Inventário'!A$1:L$605,4,0),", ",VLOOKUP(B20,'Dados do Inventário'!A$1:L$605,12,0),", ",VLOOKUP(B20,'Dados do Inventário'!A$1:L$605,10,0),", ",VLOOKUP(B20,'Dados do Inventário'!A$1:L$605,9,0),", ",VLOOKUP(B20,'Dados do Inventário'!A$1:L$605,8,0)," (SIRGAS 2000)")</f>
        <v>Abóboras, Rio Acima, Brasil, -43,859515126647, -20,1833203726618 (SIRGAS 2000)</v>
      </c>
      <c r="E20" s="13" t="s">
        <v>27</v>
      </c>
      <c r="F20" s="12" t="s">
        <v>1095</v>
      </c>
      <c r="G20" s="13" t="s">
        <v>28</v>
      </c>
      <c r="H20" s="12" t="str">
        <f>VLOOKUP(B20,'Dados do Inventário'!A$1:M$605,13,0)</f>
        <v>Descaracterizada</v>
      </c>
      <c r="I20" s="13" t="s">
        <v>96</v>
      </c>
      <c r="J20" s="12">
        <f>VLOOKUP(B20,'Dados do Inventário'!A$1:N$605,14,0)</f>
        <v>2006</v>
      </c>
      <c r="K20" s="13" t="s">
        <v>29</v>
      </c>
      <c r="L20" s="12" t="str">
        <f>VLOOKUP(B20,'Dados do Inventário'!A$1:Y$605,25,0)</f>
        <v>Sim</v>
      </c>
      <c r="M20" s="13" t="s">
        <v>43</v>
      </c>
      <c r="N20" s="12" t="str">
        <f>VLOOKUP(B20,'Dados do Inventário'!A$1:O$605,15,0)</f>
        <v>-</v>
      </c>
      <c r="O20" s="20">
        <v>19</v>
      </c>
      <c r="P20" s="17">
        <f>VLOOKUP(B20,'Dados do Inventário'!A$1:P$605,16,0)</f>
        <v>19</v>
      </c>
      <c r="Q20" s="20">
        <v>1.02</v>
      </c>
      <c r="R20" s="17">
        <f>VLOOKUP(B20,'Dados do Inventário'!A$1:Q$605,17,0)</f>
        <v>1020000</v>
      </c>
      <c r="S20" s="20">
        <v>1.02</v>
      </c>
      <c r="T20" s="17" t="str">
        <f>VLOOKUP(B20,'Dados do Inventário'!A$1:R$605,18,0)</f>
        <v/>
      </c>
      <c r="U20" s="21" t="s">
        <v>31</v>
      </c>
      <c r="V20" s="18">
        <f>VLOOKUP(B20,'Dados do Inventário'!A$1:T$605,20,0)</f>
        <v>44075</v>
      </c>
      <c r="W20" s="13" t="s">
        <v>29</v>
      </c>
      <c r="X20" s="12" t="str">
        <f>VLOOKUP(B20,'Dados do Inventário'!A$1:U$605,21,0)</f>
        <v>Sim</v>
      </c>
      <c r="Y20" s="13" t="s">
        <v>67</v>
      </c>
      <c r="Z20" s="12" t="str">
        <f>VLOOKUP(B20,'Dados do Inventário'!A$1:V$605,22,0)</f>
        <v/>
      </c>
      <c r="AA20" s="13" t="s">
        <v>33</v>
      </c>
      <c r="AB20" s="12" t="str">
        <f>VLOOKUP(B20,'Dados do Inventário'!A$1:S$605,19,0)</f>
        <v>Portaria 70.389/17 - ANM (Agência Nacional de Mineração), Brasil</v>
      </c>
      <c r="AC20" s="13" t="s">
        <v>44</v>
      </c>
      <c r="AD20" s="12" t="str">
        <f>VLOOKUP(B20,'Dados do Inventário'!A$1:W$605,23,0)</f>
        <v>Não</v>
      </c>
      <c r="AE20" s="13" t="s">
        <v>34</v>
      </c>
      <c r="AF20" s="12" t="str">
        <f>VLOOKUP(B20,'Dados do Inventário'!A$1:X$605,24,0)</f>
        <v>Sim</v>
      </c>
      <c r="AG20" s="13" t="s">
        <v>35</v>
      </c>
      <c r="AH20" s="12" t="str">
        <f>VLOOKUP(B20,'Dados do Inventário'!A$1:Z$605,25,0)</f>
        <v>Sim</v>
      </c>
      <c r="AI20" s="13" t="s">
        <v>82</v>
      </c>
      <c r="AJ20" s="12" t="str">
        <f>VLOOKUP(B20,'Dados do Inventário'!A$1:AA$605,26,0)</f>
        <v>Sim. Sim.</v>
      </c>
      <c r="AK20" s="13" t="s">
        <v>29</v>
      </c>
      <c r="AL20" s="12" t="str">
        <f>VLOOKUP(B20,'Dados do Inventário'!A$1:AB$605,27,0)</f>
        <v>Sim, 2020</v>
      </c>
      <c r="AM20" s="13" t="s">
        <v>97</v>
      </c>
      <c r="AN20" s="12" t="str">
        <f>VLOOKUP(B20,'Dados do Inventário'!A$1:AC$605,28,0)</f>
        <v>Sim. Sim</v>
      </c>
    </row>
    <row r="21" spans="1:40" x14ac:dyDescent="0.25">
      <c r="A21" s="19" t="s">
        <v>98</v>
      </c>
      <c r="B21" s="19" t="s">
        <v>98</v>
      </c>
      <c r="C21" s="13" t="s">
        <v>99</v>
      </c>
      <c r="D21" s="12" t="str">
        <f>_xlfn.CONCAT(VLOOKUP(B21,'Dados do Inventário'!A$1:L$605,4,0),", ",VLOOKUP(B21,'Dados do Inventário'!A$1:L$605,12,0),", ",VLOOKUP(B21,'Dados do Inventário'!A$1:L$605,10,0),", ",VLOOKUP(B21,'Dados do Inventário'!A$1:L$605,9,0),", ",VLOOKUP(B21,'Dados do Inventário'!A$1:L$605,8,0)," (SIRGAS 2000)")</f>
        <v>Segredo, Ouro Preto, Brasil, -43,8557371621766, -20,4060630009938 (SIRGAS 2000)</v>
      </c>
      <c r="E21" s="13" t="s">
        <v>27</v>
      </c>
      <c r="F21" s="12" t="s">
        <v>1095</v>
      </c>
      <c r="G21" s="13" t="s">
        <v>28</v>
      </c>
      <c r="H21" s="12" t="str">
        <f>VLOOKUP(B21,'Dados do Inventário'!A$1:M$605,13,0)</f>
        <v>Em Descaracterização</v>
      </c>
      <c r="I21" s="13" t="s">
        <v>100</v>
      </c>
      <c r="J21" s="12">
        <f>VLOOKUP(B21,'Dados do Inventário'!A$1:N$605,14,0)</f>
        <v>1978</v>
      </c>
      <c r="K21" s="13" t="s">
        <v>29</v>
      </c>
      <c r="L21" s="12" t="str">
        <f>VLOOKUP(B21,'Dados do Inventário'!A$1:Y$605,25,0)</f>
        <v>Sim</v>
      </c>
      <c r="M21" s="13" t="s">
        <v>43</v>
      </c>
      <c r="N21" s="12" t="str">
        <f>VLOOKUP(B21,'Dados do Inventário'!A$1:O$605,15,0)</f>
        <v>Montante / desconhecido</v>
      </c>
      <c r="O21" s="20">
        <v>98.3</v>
      </c>
      <c r="P21" s="17">
        <f>VLOOKUP(B21,'Dados do Inventário'!A$1:P$605,16,0)</f>
        <v>96.83</v>
      </c>
      <c r="Q21" s="20">
        <v>12.76317654</v>
      </c>
      <c r="R21" s="17">
        <f>VLOOKUP(B21,'Dados do Inventário'!A$1:Q$605,17,0)</f>
        <v>12763176.539999999</v>
      </c>
      <c r="S21" s="20">
        <v>12.76</v>
      </c>
      <c r="T21" s="17">
        <f>VLOOKUP(B21,'Dados do Inventário'!A$1:R$605,18,0)</f>
        <v>12763176.539999999</v>
      </c>
      <c r="U21" s="21" t="s">
        <v>31</v>
      </c>
      <c r="V21" s="18">
        <f>VLOOKUP(B21,'Dados do Inventário'!A$1:T$605,20,0)</f>
        <v>44841</v>
      </c>
      <c r="W21" s="13" t="s">
        <v>44</v>
      </c>
      <c r="X21" s="12" t="str">
        <f>VLOOKUP(B21,'Dados do Inventário'!A$1:U$605,21,0)</f>
        <v>Não</v>
      </c>
      <c r="Y21" s="13" t="s">
        <v>32</v>
      </c>
      <c r="Z21" s="12" t="str">
        <f>VLOOKUP(B21,'Dados do Inventário'!A$1:V$605,22,0)</f>
        <v>ALTO</v>
      </c>
      <c r="AA21" s="13" t="s">
        <v>33</v>
      </c>
      <c r="AB21" s="12" t="str">
        <f>VLOOKUP(B21,'Dados do Inventário'!A$1:S$605,19,0)</f>
        <v>Portaria 70.389/17 - ANM (Agência Nacional de Mineração), Brasil</v>
      </c>
      <c r="AC21" s="13" t="s">
        <v>29</v>
      </c>
      <c r="AD21" s="12" t="str">
        <f>VLOOKUP(B21,'Dados do Inventário'!A$1:W$605,23,0)</f>
        <v>Sim</v>
      </c>
      <c r="AE21" s="13" t="s">
        <v>34</v>
      </c>
      <c r="AF21" s="12" t="str">
        <f>VLOOKUP(B21,'Dados do Inventário'!A$1:X$605,24,0)</f>
        <v>Sim</v>
      </c>
      <c r="AG21" s="13" t="s">
        <v>35</v>
      </c>
      <c r="AH21" s="12" t="str">
        <f>VLOOKUP(B21,'Dados do Inventário'!A$1:Z$605,25,0)</f>
        <v>Sim</v>
      </c>
      <c r="AI21" s="13" t="s">
        <v>82</v>
      </c>
      <c r="AJ21" s="12" t="str">
        <f>VLOOKUP(B21,'Dados do Inventário'!A$1:AA$605,26,0)</f>
        <v>Sim. Sim.</v>
      </c>
      <c r="AK21" s="13" t="s">
        <v>29</v>
      </c>
      <c r="AL21" s="12" t="str">
        <f>VLOOKUP(B21,'Dados do Inventário'!A$1:AB$605,27,0)</f>
        <v>Sim, 2020</v>
      </c>
      <c r="AM21" s="13"/>
      <c r="AN21" s="12" t="str">
        <f>VLOOKUP(B21,'Dados do Inventário'!A$1:AC$605,28,0)</f>
        <v>Sim. Sim</v>
      </c>
    </row>
    <row r="22" spans="1:40" x14ac:dyDescent="0.25">
      <c r="A22" s="19" t="s">
        <v>101</v>
      </c>
      <c r="B22" s="19" t="s">
        <v>101</v>
      </c>
      <c r="C22" s="13" t="s">
        <v>102</v>
      </c>
      <c r="D22" s="12" t="str">
        <f>_xlfn.CONCAT(VLOOKUP(B22,'Dados do Inventário'!A$1:L$605,4,0),", ",VLOOKUP(B22,'Dados do Inventário'!A$1:L$605,12,0),", ",VLOOKUP(B22,'Dados do Inventário'!A$1:L$605,10,0),", ",VLOOKUP(B22,'Dados do Inventário'!A$1:L$605,9,0),", ",VLOOKUP(B22,'Dados do Inventário'!A$1:L$605,8,0)," (SIRGAS 2000)")</f>
        <v>Segredo, Ouro Preto, Brasil, -43,8518108368122, -20,4082778289994 (SIRGAS 2000)</v>
      </c>
      <c r="E22" s="13" t="s">
        <v>27</v>
      </c>
      <c r="F22" s="12" t="s">
        <v>1095</v>
      </c>
      <c r="G22" s="13" t="s">
        <v>28</v>
      </c>
      <c r="H22" s="12" t="str">
        <f>VLOOKUP(B22,'Dados do Inventário'!A$1:M$605,13,0)</f>
        <v>Em Descaracterização</v>
      </c>
      <c r="I22" s="13" t="s">
        <v>103</v>
      </c>
      <c r="J22" s="12">
        <f>VLOOKUP(B22,'Dados do Inventário'!A$1:N$605,14,0)</f>
        <v>1989</v>
      </c>
      <c r="K22" s="13" t="s">
        <v>29</v>
      </c>
      <c r="L22" s="12" t="str">
        <f>VLOOKUP(B22,'Dados do Inventário'!A$1:Y$605,25,0)</f>
        <v>Sim</v>
      </c>
      <c r="M22" s="13" t="s">
        <v>43</v>
      </c>
      <c r="N22" s="12" t="str">
        <f>VLOOKUP(B22,'Dados do Inventário'!A$1:O$605,15,0)</f>
        <v>Montante / desconhecido</v>
      </c>
      <c r="O22" s="20">
        <v>88</v>
      </c>
      <c r="P22" s="17">
        <f>VLOOKUP(B22,'Dados do Inventário'!A$1:P$605,16,0)</f>
        <v>90.87</v>
      </c>
      <c r="Q22" s="20">
        <v>22.778397899999998</v>
      </c>
      <c r="R22" s="17">
        <f>VLOOKUP(B22,'Dados do Inventário'!A$1:Q$605,17,0)</f>
        <v>22778397.899999999</v>
      </c>
      <c r="S22" s="20">
        <v>22.78</v>
      </c>
      <c r="T22" s="17">
        <f>VLOOKUP(B22,'Dados do Inventário'!A$1:R$605,18,0)</f>
        <v>22778397.899999999</v>
      </c>
      <c r="U22" s="21" t="s">
        <v>31</v>
      </c>
      <c r="V22" s="18">
        <f>VLOOKUP(B22,'Dados do Inventário'!A$1:T$605,20,0)</f>
        <v>44841</v>
      </c>
      <c r="W22" s="13" t="s">
        <v>44</v>
      </c>
      <c r="X22" s="12" t="str">
        <f>VLOOKUP(B22,'Dados do Inventário'!A$1:U$605,21,0)</f>
        <v>Não</v>
      </c>
      <c r="Y22" s="13" t="s">
        <v>32</v>
      </c>
      <c r="Z22" s="12" t="str">
        <f>VLOOKUP(B22,'Dados do Inventário'!A$1:V$605,22,0)</f>
        <v>ALTO</v>
      </c>
      <c r="AA22" s="13" t="s">
        <v>33</v>
      </c>
      <c r="AB22" s="12" t="str">
        <f>VLOOKUP(B22,'Dados do Inventário'!A$1:S$605,19,0)</f>
        <v>Portaria 70.389/17 - ANM (Agência Nacional de Mineração), Brasil</v>
      </c>
      <c r="AC22" s="13" t="s">
        <v>29</v>
      </c>
      <c r="AD22" s="12" t="str">
        <f>VLOOKUP(B22,'Dados do Inventário'!A$1:W$605,23,0)</f>
        <v>Sim</v>
      </c>
      <c r="AE22" s="13" t="s">
        <v>34</v>
      </c>
      <c r="AF22" s="12" t="str">
        <f>VLOOKUP(B22,'Dados do Inventário'!A$1:X$605,24,0)</f>
        <v>Sim</v>
      </c>
      <c r="AG22" s="13" t="s">
        <v>35</v>
      </c>
      <c r="AH22" s="12" t="str">
        <f>VLOOKUP(B22,'Dados do Inventário'!A$1:Z$605,25,0)</f>
        <v>Sim</v>
      </c>
      <c r="AI22" s="13" t="s">
        <v>82</v>
      </c>
      <c r="AJ22" s="12" t="str">
        <f>VLOOKUP(B22,'Dados do Inventário'!A$1:AA$605,26,0)</f>
        <v>Sim. Sim.</v>
      </c>
      <c r="AK22" s="13" t="s">
        <v>29</v>
      </c>
      <c r="AL22" s="12" t="str">
        <f>VLOOKUP(B22,'Dados do Inventário'!A$1:AB$605,27,0)</f>
        <v>Sim, 2020</v>
      </c>
      <c r="AM22" s="13"/>
      <c r="AN22" s="12" t="str">
        <f>VLOOKUP(B22,'Dados do Inventário'!A$1:AC$605,28,0)</f>
        <v>Sim. Sim</v>
      </c>
    </row>
    <row r="23" spans="1:40" x14ac:dyDescent="0.25">
      <c r="A23" s="19" t="s">
        <v>104</v>
      </c>
      <c r="B23" s="19" t="s">
        <v>104</v>
      </c>
      <c r="C23" s="13" t="s">
        <v>105</v>
      </c>
      <c r="D23" s="12" t="str">
        <f>_xlfn.CONCAT(VLOOKUP(B23,'Dados do Inventário'!A$1:L$605,4,0),", ",VLOOKUP(B23,'Dados do Inventário'!A$1:L$605,12,0),", ",VLOOKUP(B23,'Dados do Inventário'!A$1:L$605,10,0),", ",VLOOKUP(B23,'Dados do Inventário'!A$1:L$605,9,0),", ",VLOOKUP(B23,'Dados do Inventário'!A$1:L$605,8,0)," (SIRGAS 2000)")</f>
        <v>Segredo, Ouro Preto, Brasil, -43,8366301724724, -20,4109418055333 (SIRGAS 2000)</v>
      </c>
      <c r="E23" s="13" t="s">
        <v>27</v>
      </c>
      <c r="F23" s="12" t="s">
        <v>1095</v>
      </c>
      <c r="G23" s="13" t="s">
        <v>28</v>
      </c>
      <c r="H23" s="12" t="str">
        <f>VLOOKUP(B23,'Dados do Inventário'!A$1:M$605,13,0)</f>
        <v>Em Descaracterização</v>
      </c>
      <c r="I23" s="13" t="s">
        <v>106</v>
      </c>
      <c r="J23" s="12">
        <f>VLOOKUP(B23,'Dados do Inventário'!A$1:N$605,14,0)</f>
        <v>2000</v>
      </c>
      <c r="K23" s="13" t="s">
        <v>29</v>
      </c>
      <c r="L23" s="12" t="str">
        <f>VLOOKUP(B23,'Dados do Inventário'!A$1:Y$605,25,0)</f>
        <v>Sim</v>
      </c>
      <c r="M23" s="13" t="s">
        <v>43</v>
      </c>
      <c r="N23" s="12" t="str">
        <f>VLOOKUP(B23,'Dados do Inventário'!A$1:O$605,15,0)</f>
        <v>Montante / desconhecido</v>
      </c>
      <c r="O23" s="20">
        <v>77</v>
      </c>
      <c r="P23" s="17">
        <f>VLOOKUP(B23,'Dados do Inventário'!A$1:P$605,16,0)</f>
        <v>77</v>
      </c>
      <c r="Q23" s="20">
        <v>19.476113000000002</v>
      </c>
      <c r="R23" s="17">
        <f>VLOOKUP(B23,'Dados do Inventário'!A$1:Q$605,17,0)</f>
        <v>19476113</v>
      </c>
      <c r="S23" s="20">
        <v>19.476113000000002</v>
      </c>
      <c r="T23" s="17">
        <f>VLOOKUP(B23,'Dados do Inventário'!A$1:R$605,18,0)</f>
        <v>19476113</v>
      </c>
      <c r="U23" s="21" t="s">
        <v>31</v>
      </c>
      <c r="V23" s="18">
        <f>VLOOKUP(B23,'Dados do Inventário'!A$1:T$605,20,0)</f>
        <v>44841</v>
      </c>
      <c r="W23" s="13" t="s">
        <v>44</v>
      </c>
      <c r="X23" s="12" t="str">
        <f>VLOOKUP(B23,'Dados do Inventário'!A$1:U$605,21,0)</f>
        <v>Não</v>
      </c>
      <c r="Y23" s="13" t="s">
        <v>32</v>
      </c>
      <c r="Z23" s="12" t="str">
        <f>VLOOKUP(B23,'Dados do Inventário'!A$1:V$605,22,0)</f>
        <v>ALTO</v>
      </c>
      <c r="AA23" s="13" t="s">
        <v>33</v>
      </c>
      <c r="AB23" s="12" t="str">
        <f>VLOOKUP(B23,'Dados do Inventário'!A$1:S$605,19,0)</f>
        <v>Portaria 70.389/17 - ANM (Agência Nacional de Mineração), Brasil</v>
      </c>
      <c r="AC23" s="13" t="s">
        <v>29</v>
      </c>
      <c r="AD23" s="12" t="str">
        <f>VLOOKUP(B23,'Dados do Inventário'!A$1:W$605,23,0)</f>
        <v>Sim</v>
      </c>
      <c r="AE23" s="13" t="s">
        <v>34</v>
      </c>
      <c r="AF23" s="12" t="str">
        <f>VLOOKUP(B23,'Dados do Inventário'!A$1:X$605,24,0)</f>
        <v>Sim</v>
      </c>
      <c r="AG23" s="13" t="s">
        <v>35</v>
      </c>
      <c r="AH23" s="12" t="str">
        <f>VLOOKUP(B23,'Dados do Inventário'!A$1:Z$605,25,0)</f>
        <v>Sim</v>
      </c>
      <c r="AI23" s="13" t="s">
        <v>82</v>
      </c>
      <c r="AJ23" s="12" t="str">
        <f>VLOOKUP(B23,'Dados do Inventário'!A$1:AA$605,26,0)</f>
        <v>Sim. Sim.</v>
      </c>
      <c r="AK23" s="13" t="s">
        <v>29</v>
      </c>
      <c r="AL23" s="12" t="str">
        <f>VLOOKUP(B23,'Dados do Inventário'!A$1:AB$605,27,0)</f>
        <v>Sim, 2020</v>
      </c>
      <c r="AM23" s="13"/>
      <c r="AN23" s="12" t="str">
        <f>VLOOKUP(B23,'Dados do Inventário'!A$1:AC$605,28,0)</f>
        <v>Sim. Sim</v>
      </c>
    </row>
    <row r="24" spans="1:40" x14ac:dyDescent="0.25">
      <c r="A24" s="19" t="s">
        <v>107</v>
      </c>
      <c r="B24" s="19" t="s">
        <v>107</v>
      </c>
      <c r="C24" s="13" t="s">
        <v>108</v>
      </c>
      <c r="D24" s="12" t="str">
        <f>_xlfn.CONCAT(VLOOKUP(B24,'Dados do Inventário'!A$1:L$605,4,0),", ",VLOOKUP(B24,'Dados do Inventário'!A$1:L$605,12,0),", ",VLOOKUP(B24,'Dados do Inventário'!A$1:L$605,10,0),", ",VLOOKUP(B24,'Dados do Inventário'!A$1:L$605,9,0),", ",VLOOKUP(B24,'Dados do Inventário'!A$1:L$605,8,0)," (SIRGAS 2000)")</f>
        <v>Segredo, Ouro Preto, Brasil, -43,8515561891357, -20,3947960912763 (SIRGAS 2000)</v>
      </c>
      <c r="E24" s="13" t="s">
        <v>27</v>
      </c>
      <c r="F24" s="12" t="s">
        <v>1095</v>
      </c>
      <c r="G24" s="13" t="s">
        <v>28</v>
      </c>
      <c r="H24" s="12" t="str">
        <f>VLOOKUP(B24,'Dados do Inventário'!A$1:M$605,13,0)</f>
        <v>Inativa</v>
      </c>
      <c r="I24" s="13" t="s">
        <v>109</v>
      </c>
      <c r="J24" s="12">
        <f>VLOOKUP(B24,'Dados do Inventário'!A$1:N$605,14,0)</f>
        <v>2014</v>
      </c>
      <c r="K24" s="13" t="s">
        <v>29</v>
      </c>
      <c r="L24" s="12" t="str">
        <f>VLOOKUP(B24,'Dados do Inventário'!A$1:Y$605,25,0)</f>
        <v>Sim</v>
      </c>
      <c r="M24" s="13" t="s">
        <v>110</v>
      </c>
      <c r="N24" s="12" t="str">
        <f>VLOOKUP(B24,'Dados do Inventário'!A$1:O$605,15,0)</f>
        <v xml:space="preserve">Linha de centro </v>
      </c>
      <c r="O24" s="20">
        <v>105</v>
      </c>
      <c r="P24" s="17">
        <f>VLOOKUP(B24,'Dados do Inventário'!A$1:P$605,16,0)</f>
        <v>104.86</v>
      </c>
      <c r="Q24" s="20">
        <v>3.7</v>
      </c>
      <c r="R24" s="17">
        <f>VLOOKUP(B24,'Dados do Inventário'!A$1:Q$605,17,0)</f>
        <v>3748232.99</v>
      </c>
      <c r="S24" s="20">
        <v>6.54</v>
      </c>
      <c r="T24" s="17">
        <f>VLOOKUP(B24,'Dados do Inventário'!A$1:R$605,18,0)</f>
        <v>8023367.9500000002</v>
      </c>
      <c r="U24" s="21" t="s">
        <v>31</v>
      </c>
      <c r="V24" s="18">
        <f>VLOOKUP(B24,'Dados do Inventário'!A$1:T$605,20,0)</f>
        <v>44841</v>
      </c>
      <c r="W24" s="13" t="s">
        <v>29</v>
      </c>
      <c r="X24" s="12" t="str">
        <f>VLOOKUP(B24,'Dados do Inventário'!A$1:U$605,21,0)</f>
        <v>Sim</v>
      </c>
      <c r="Y24" s="13" t="s">
        <v>32</v>
      </c>
      <c r="Z24" s="12" t="str">
        <f>VLOOKUP(B24,'Dados do Inventário'!A$1:V$605,22,0)</f>
        <v>BAIXO</v>
      </c>
      <c r="AA24" s="13" t="s">
        <v>33</v>
      </c>
      <c r="AB24" s="12" t="str">
        <f>VLOOKUP(B24,'Dados do Inventário'!A$1:S$605,19,0)</f>
        <v>Portaria 70.389/17 - ANM (Agência Nacional de Mineração), Brasil</v>
      </c>
      <c r="AC24" s="13" t="s">
        <v>29</v>
      </c>
      <c r="AD24" s="12" t="str">
        <f>VLOOKUP(B24,'Dados do Inventário'!A$1:W$605,23,0)</f>
        <v>Sim</v>
      </c>
      <c r="AE24" s="13" t="s">
        <v>34</v>
      </c>
      <c r="AF24" s="12" t="str">
        <f>VLOOKUP(B24,'Dados do Inventário'!A$1:X$605,24,0)</f>
        <v>Sim</v>
      </c>
      <c r="AG24" s="13" t="s">
        <v>35</v>
      </c>
      <c r="AH24" s="12" t="str">
        <f>VLOOKUP(B24,'Dados do Inventário'!A$1:Z$605,25,0)</f>
        <v>Sim</v>
      </c>
      <c r="AI24" s="13" t="s">
        <v>36</v>
      </c>
      <c r="AJ24" s="12" t="str">
        <f>VLOOKUP(B24,'Dados do Inventário'!A$1:AA$605,26,0)</f>
        <v>Sim. Sim.</v>
      </c>
      <c r="AK24" s="13" t="s">
        <v>29</v>
      </c>
      <c r="AL24" s="12" t="str">
        <f>VLOOKUP(B24,'Dados do Inventário'!A$1:AB$605,27,0)</f>
        <v>Sim, 2020</v>
      </c>
      <c r="AM24" s="13" t="s">
        <v>111</v>
      </c>
      <c r="AN24" s="12" t="str">
        <f>VLOOKUP(B24,'Dados do Inventário'!A$1:AC$605,28,0)</f>
        <v>Sim. Sim.</v>
      </c>
    </row>
    <row r="25" spans="1:40" x14ac:dyDescent="0.25">
      <c r="A25" s="19" t="s">
        <v>112</v>
      </c>
      <c r="B25" s="19" t="s">
        <v>112</v>
      </c>
      <c r="C25" s="13" t="s">
        <v>113</v>
      </c>
      <c r="D25" s="12" t="str">
        <f>_xlfn.CONCAT(VLOOKUP(B25,'Dados do Inventário'!A$1:L$605,4,0),", ",VLOOKUP(B25,'Dados do Inventário'!A$1:L$605,12,0),", ",VLOOKUP(B25,'Dados do Inventário'!A$1:L$605,10,0),", ",VLOOKUP(B25,'Dados do Inventário'!A$1:L$605,9,0),", ",VLOOKUP(B25,'Dados do Inventário'!A$1:L$605,8,0)," (SIRGAS 2000)")</f>
        <v>Segredo, Ouro Preto, Brasil, -43,8396925621632, -20,3948801707326 (SIRGAS 2000)</v>
      </c>
      <c r="E25" s="13" t="s">
        <v>27</v>
      </c>
      <c r="F25" s="12" t="s">
        <v>1095</v>
      </c>
      <c r="G25" s="13" t="s">
        <v>39</v>
      </c>
      <c r="H25" s="12" t="str">
        <f>VLOOKUP(B25,'Dados do Inventário'!A$1:M$605,13,0)</f>
        <v>Operação</v>
      </c>
      <c r="I25" s="13" t="s">
        <v>114</v>
      </c>
      <c r="J25" s="12">
        <f>VLOOKUP(B25,'Dados do Inventário'!A$1:N$605,14,0)</f>
        <v>2017</v>
      </c>
      <c r="K25" s="13" t="s">
        <v>44</v>
      </c>
      <c r="L25" s="12" t="str">
        <f>VLOOKUP(B25,'Dados do Inventário'!A$1:Y$605,25,0)</f>
        <v>Não</v>
      </c>
      <c r="M25" s="13" t="s">
        <v>58</v>
      </c>
      <c r="N25" s="12" t="str">
        <f>VLOOKUP(B25,'Dados do Inventário'!A$1:O$605,15,0)</f>
        <v>Etapa única</v>
      </c>
      <c r="O25" s="20">
        <v>98.8</v>
      </c>
      <c r="P25" s="17">
        <f>VLOOKUP(B25,'Dados do Inventário'!A$1:P$605,16,0)</f>
        <v>100</v>
      </c>
      <c r="Q25" s="20">
        <v>0</v>
      </c>
      <c r="R25" s="17">
        <f>VLOOKUP(B25,'Dados do Inventário'!A$1:Q$605,17,0)</f>
        <v>1251947</v>
      </c>
      <c r="S25" s="20">
        <v>2.4874849999999999</v>
      </c>
      <c r="T25" s="17">
        <f>VLOOKUP(B25,'Dados do Inventário'!A$1:R$605,18,0)</f>
        <v>2828935</v>
      </c>
      <c r="U25" s="21" t="s">
        <v>31</v>
      </c>
      <c r="V25" s="18">
        <f>VLOOKUP(B25,'Dados do Inventário'!A$1:T$605,20,0)</f>
        <v>44742</v>
      </c>
      <c r="W25" s="13" t="s">
        <v>29</v>
      </c>
      <c r="X25" s="12" t="str">
        <f>VLOOKUP(B25,'Dados do Inventário'!A$1:U$605,21,0)</f>
        <v>Sim</v>
      </c>
      <c r="Y25" s="13" t="s">
        <v>32</v>
      </c>
      <c r="Z25" s="12" t="str">
        <f>VLOOKUP(B25,'Dados do Inventário'!A$1:V$605,22,0)</f>
        <v>BAIXO</v>
      </c>
      <c r="AA25" s="13" t="s">
        <v>33</v>
      </c>
      <c r="AB25" s="12" t="str">
        <f>VLOOKUP(B25,'Dados do Inventário'!A$1:S$605,19,0)</f>
        <v>Portaria 70.389/17 - ANM (Agência Nacional de Mineração), Brasil</v>
      </c>
      <c r="AC25" s="13" t="s">
        <v>44</v>
      </c>
      <c r="AD25" s="12" t="str">
        <f>VLOOKUP(B25,'Dados do Inventário'!A$1:W$605,23,0)</f>
        <v>Não</v>
      </c>
      <c r="AE25" s="13" t="s">
        <v>34</v>
      </c>
      <c r="AF25" s="12" t="str">
        <f>VLOOKUP(B25,'Dados do Inventário'!A$1:X$605,24,0)</f>
        <v>Sim</v>
      </c>
      <c r="AG25" s="13" t="s">
        <v>35</v>
      </c>
      <c r="AH25" s="12" t="str">
        <f>VLOOKUP(B25,'Dados do Inventário'!A$1:Z$605,25,0)</f>
        <v>Não</v>
      </c>
      <c r="AI25" s="13" t="s">
        <v>36</v>
      </c>
      <c r="AJ25" s="12" t="str">
        <f>VLOOKUP(B25,'Dados do Inventário'!A$1:AA$605,26,0)</f>
        <v>Sim. Sim.</v>
      </c>
      <c r="AK25" s="13" t="s">
        <v>29</v>
      </c>
      <c r="AL25" s="12" t="str">
        <f>VLOOKUP(B25,'Dados do Inventário'!A$1:AB$605,27,0)</f>
        <v>Sim, 2020</v>
      </c>
      <c r="AM25" s="13" t="s">
        <v>115</v>
      </c>
      <c r="AN25" s="12" t="str">
        <f>VLOOKUP(B25,'Dados do Inventário'!A$1:AC$605,28,0)</f>
        <v>Sim. Sim.</v>
      </c>
    </row>
    <row r="26" spans="1:40" x14ac:dyDescent="0.25">
      <c r="A26" s="19" t="s">
        <v>116</v>
      </c>
      <c r="B26" s="19" t="s">
        <v>116</v>
      </c>
      <c r="C26" s="13" t="s">
        <v>117</v>
      </c>
      <c r="D26" s="12" t="str">
        <f>_xlfn.CONCAT(VLOOKUP(B26,'Dados do Inventário'!A$1:L$605,4,0),", ",VLOOKUP(B26,'Dados do Inventário'!A$1:L$605,12,0),", ",VLOOKUP(B26,'Dados do Inventário'!A$1:L$605,10,0),", ",VLOOKUP(B26,'Dados do Inventário'!A$1:L$605,9,0),", ",VLOOKUP(B26,'Dados do Inventário'!A$1:L$605,8,0)," (SIRGAS 2000)")</f>
        <v>Córrego do Meio, Sabará, Brasil, -43,8045283306472, -19,8572018190883 (SIRGAS 2000)</v>
      </c>
      <c r="E26" s="13" t="s">
        <v>27</v>
      </c>
      <c r="F26" s="12" t="s">
        <v>1095</v>
      </c>
      <c r="G26" s="13" t="s">
        <v>28</v>
      </c>
      <c r="H26" s="12" t="str">
        <f>VLOOKUP(B26,'Dados do Inventário'!A$1:M$605,13,0)</f>
        <v>Inativa</v>
      </c>
      <c r="I26" s="13" t="s">
        <v>118</v>
      </c>
      <c r="J26" s="12">
        <f>VLOOKUP(B26,'Dados do Inventário'!A$1:N$605,14,0)</f>
        <v>1992</v>
      </c>
      <c r="K26" s="13" t="s">
        <v>29</v>
      </c>
      <c r="L26" s="12" t="str">
        <f>VLOOKUP(B26,'Dados do Inventário'!A$1:Y$605,25,0)</f>
        <v>Sim</v>
      </c>
      <c r="M26" s="13" t="s">
        <v>30</v>
      </c>
      <c r="N26" s="12" t="str">
        <f>VLOOKUP(B26,'Dados do Inventário'!A$1:O$605,15,0)</f>
        <v>Jusante</v>
      </c>
      <c r="O26" s="20">
        <v>37.28</v>
      </c>
      <c r="P26" s="17">
        <f>VLOOKUP(B26,'Dados do Inventário'!A$1:P$605,16,0)</f>
        <v>37.28</v>
      </c>
      <c r="Q26" s="20">
        <v>1.5941879999999999</v>
      </c>
      <c r="R26" s="17">
        <f>VLOOKUP(B26,'Dados do Inventário'!A$1:Q$605,17,0)</f>
        <v>1971150</v>
      </c>
      <c r="S26" s="20">
        <v>0</v>
      </c>
      <c r="T26" s="17">
        <f>VLOOKUP(B26,'Dados do Inventário'!A$1:R$605,18,0)</f>
        <v>2140087</v>
      </c>
      <c r="U26" s="21" t="s">
        <v>31</v>
      </c>
      <c r="V26" s="18">
        <f>VLOOKUP(B26,'Dados do Inventário'!A$1:T$605,20,0)</f>
        <v>44888</v>
      </c>
      <c r="W26" s="13" t="s">
        <v>29</v>
      </c>
      <c r="X26" s="12" t="str">
        <f>VLOOKUP(B26,'Dados do Inventário'!A$1:U$605,21,0)</f>
        <v>Sim</v>
      </c>
      <c r="Y26" s="13" t="s">
        <v>32</v>
      </c>
      <c r="Z26" s="12" t="str">
        <f>VLOOKUP(B26,'Dados do Inventário'!A$1:V$605,22,0)</f>
        <v>BAIXO</v>
      </c>
      <c r="AA26" s="13" t="s">
        <v>33</v>
      </c>
      <c r="AB26" s="12" t="str">
        <f>VLOOKUP(B26,'Dados do Inventário'!A$1:S$605,19,0)</f>
        <v>Portaria 70.389/17 - ANM (Agência Nacional de Mineração), Brasil</v>
      </c>
      <c r="AC26" s="13" t="s">
        <v>44</v>
      </c>
      <c r="AD26" s="12" t="str">
        <f>VLOOKUP(B26,'Dados do Inventário'!A$1:W$605,23,0)</f>
        <v>Não</v>
      </c>
      <c r="AE26" s="13" t="s">
        <v>34</v>
      </c>
      <c r="AF26" s="12" t="str">
        <f>VLOOKUP(B26,'Dados do Inventário'!A$1:X$605,24,0)</f>
        <v>Sim</v>
      </c>
      <c r="AG26" s="13" t="s">
        <v>35</v>
      </c>
      <c r="AH26" s="12" t="str">
        <f>VLOOKUP(B26,'Dados do Inventário'!A$1:Z$605,25,0)</f>
        <v>Sim</v>
      </c>
      <c r="AI26" s="13" t="s">
        <v>36</v>
      </c>
      <c r="AJ26" s="12" t="str">
        <f>VLOOKUP(B26,'Dados do Inventário'!A$1:AA$605,26,0)</f>
        <v>Sim. Sim.</v>
      </c>
      <c r="AK26" s="13" t="s">
        <v>29</v>
      </c>
      <c r="AL26" s="12" t="str">
        <f>VLOOKUP(B26,'Dados do Inventário'!A$1:AB$605,27,0)</f>
        <v>Sim, 2020</v>
      </c>
      <c r="AM26" s="13"/>
      <c r="AN26" s="12" t="str">
        <f>VLOOKUP(B26,'Dados do Inventário'!A$1:AC$605,28,0)</f>
        <v>Sim. Sim.</v>
      </c>
    </row>
    <row r="27" spans="1:40" x14ac:dyDescent="0.25">
      <c r="A27" s="19" t="s">
        <v>119</v>
      </c>
      <c r="B27" s="19" t="s">
        <v>119</v>
      </c>
      <c r="C27" s="13" t="s">
        <v>120</v>
      </c>
      <c r="D27" s="12" t="str">
        <f>_xlfn.CONCAT(VLOOKUP(B27,'Dados do Inventário'!A$1:L$605,4,0),", ",VLOOKUP(B27,'Dados do Inventário'!A$1:L$605,12,0),", ",VLOOKUP(B27,'Dados do Inventário'!A$1:L$605,10,0),", ",VLOOKUP(B27,'Dados do Inventário'!A$1:L$605,9,0),", ",VLOOKUP(B27,'Dados do Inventário'!A$1:L$605,8,0)," (SIRGAS 2000)")</f>
        <v>Serra Norte, Parauapebas, Brasil, -50,1414439216937, -5,97927727953896 (SIRGAS 2000)</v>
      </c>
      <c r="E27" s="13" t="s">
        <v>27</v>
      </c>
      <c r="F27" s="12" t="s">
        <v>1095</v>
      </c>
      <c r="G27" s="13" t="s">
        <v>39</v>
      </c>
      <c r="H27" s="12" t="str">
        <f>VLOOKUP(B27,'Dados do Inventário'!A$1:M$605,13,0)</f>
        <v>Operação</v>
      </c>
      <c r="I27" s="13" t="s">
        <v>121</v>
      </c>
      <c r="J27" s="12">
        <f>VLOOKUP(B27,'Dados do Inventário'!A$1:N$605,14,0)</f>
        <v>1985</v>
      </c>
      <c r="K27" s="13" t="s">
        <v>29</v>
      </c>
      <c r="L27" s="12" t="str">
        <f>VLOOKUP(B27,'Dados do Inventário'!A$1:Y$605,25,0)</f>
        <v>Sim</v>
      </c>
      <c r="M27" s="13" t="s">
        <v>30</v>
      </c>
      <c r="N27" s="12" t="str">
        <f>VLOOKUP(B27,'Dados do Inventário'!A$1:O$605,15,0)</f>
        <v>Jusante</v>
      </c>
      <c r="O27" s="20">
        <v>34</v>
      </c>
      <c r="P27" s="17">
        <f>VLOOKUP(B27,'Dados do Inventário'!A$1:P$605,16,0)</f>
        <v>34</v>
      </c>
      <c r="Q27" s="20">
        <v>141.187217</v>
      </c>
      <c r="R27" s="17">
        <f>VLOOKUP(B27,'Dados do Inventário'!A$1:Q$605,17,0)</f>
        <v>141187217</v>
      </c>
      <c r="S27" s="20">
        <v>163.39105649999999</v>
      </c>
      <c r="T27" s="17">
        <f>VLOOKUP(B27,'Dados do Inventário'!A$1:R$605,18,0)</f>
        <v>163391056.49000001</v>
      </c>
      <c r="U27" s="21" t="s">
        <v>31</v>
      </c>
      <c r="V27" s="18">
        <f>VLOOKUP(B27,'Dados do Inventário'!A$1:T$605,20,0)</f>
        <v>44883</v>
      </c>
      <c r="W27" s="13" t="s">
        <v>29</v>
      </c>
      <c r="X27" s="12" t="str">
        <f>VLOOKUP(B27,'Dados do Inventário'!A$1:U$605,21,0)</f>
        <v>Sim</v>
      </c>
      <c r="Y27" s="13" t="s">
        <v>32</v>
      </c>
      <c r="Z27" s="12" t="str">
        <f>VLOOKUP(B27,'Dados do Inventário'!A$1:V$605,22,0)</f>
        <v>BAIXO</v>
      </c>
      <c r="AA27" s="13" t="s">
        <v>33</v>
      </c>
      <c r="AB27" s="12" t="str">
        <f>VLOOKUP(B27,'Dados do Inventário'!A$1:S$605,19,0)</f>
        <v>Portaria 70.389/17 - ANM (Agência Nacional de Mineração), Brasil</v>
      </c>
      <c r="AC27" s="13" t="s">
        <v>44</v>
      </c>
      <c r="AD27" s="12" t="str">
        <f>VLOOKUP(B27,'Dados do Inventário'!A$1:W$605,23,0)</f>
        <v>Não</v>
      </c>
      <c r="AE27" s="13" t="s">
        <v>34</v>
      </c>
      <c r="AF27" s="12" t="str">
        <f>VLOOKUP(B27,'Dados do Inventário'!A$1:X$605,24,0)</f>
        <v>Sim</v>
      </c>
      <c r="AG27" s="13" t="s">
        <v>35</v>
      </c>
      <c r="AH27" s="12" t="str">
        <f>VLOOKUP(B27,'Dados do Inventário'!A$1:Z$605,25,0)</f>
        <v>Sim</v>
      </c>
      <c r="AI27" s="13" t="s">
        <v>36</v>
      </c>
      <c r="AJ27" s="12" t="str">
        <f>VLOOKUP(B27,'Dados do Inventário'!A$1:AA$605,26,0)</f>
        <v>Sim. Sim.</v>
      </c>
      <c r="AK27" s="13" t="s">
        <v>29</v>
      </c>
      <c r="AL27" s="12" t="str">
        <f>VLOOKUP(B27,'Dados do Inventário'!A$1:AB$605,27,0)</f>
        <v>Sim, 2020</v>
      </c>
      <c r="AM27" s="13" t="s">
        <v>122</v>
      </c>
      <c r="AN27" s="12" t="str">
        <f>VLOOKUP(B27,'Dados do Inventário'!A$1:AC$605,28,0)</f>
        <v>Sim. Sim.</v>
      </c>
    </row>
    <row r="28" spans="1:40" x14ac:dyDescent="0.25">
      <c r="A28" s="19" t="s">
        <v>123</v>
      </c>
      <c r="B28" s="19" t="s">
        <v>123</v>
      </c>
      <c r="C28" s="13" t="s">
        <v>124</v>
      </c>
      <c r="D28" s="12" t="str">
        <f>_xlfn.CONCAT(VLOOKUP(B28,'Dados do Inventário'!A$1:L$605,4,0),", ",VLOOKUP(B28,'Dados do Inventário'!A$1:L$605,12,0),", ",VLOOKUP(B28,'Dados do Inventário'!A$1:L$605,10,0),", ",VLOOKUP(B28,'Dados do Inventário'!A$1:L$605,9,0),", ",VLOOKUP(B28,'Dados do Inventário'!A$1:L$605,8,0)," (SIRGAS 2000)")</f>
        <v>Santa Cruz, Corumbá, Brasil, -57,5599790368952, -19,2244467430223 (SIRGAS 2000)</v>
      </c>
      <c r="E28" s="13" t="s">
        <v>27</v>
      </c>
      <c r="F28" s="12" t="s">
        <v>1095</v>
      </c>
      <c r="G28" s="13" t="s">
        <v>39</v>
      </c>
      <c r="H28" s="12" t="str">
        <f>VLOOKUP(B28,'Dados do Inventário'!A$1:M$605,13,0)</f>
        <v>Vendida</v>
      </c>
      <c r="I28" s="13" t="s">
        <v>118</v>
      </c>
      <c r="J28" s="12">
        <f>VLOOKUP(B28,'Dados do Inventário'!A$1:N$605,14,0)</f>
        <v>1992</v>
      </c>
      <c r="K28" s="13" t="s">
        <v>29</v>
      </c>
      <c r="L28" s="12" t="str">
        <f>VLOOKUP(B28,'Dados do Inventário'!A$1:Y$605,25,0)</f>
        <v>Sim</v>
      </c>
      <c r="M28" s="13" t="s">
        <v>110</v>
      </c>
      <c r="N28" s="12" t="str">
        <f>VLOOKUP(B28,'Dados do Inventário'!A$1:O$605,15,0)</f>
        <v xml:space="preserve">Linha de centro </v>
      </c>
      <c r="O28" s="20">
        <v>34.5</v>
      </c>
      <c r="P28" s="17">
        <f>VLOOKUP(B28,'Dados do Inventário'!A$1:P$605,16,0)</f>
        <v>36.56</v>
      </c>
      <c r="Q28" s="20">
        <v>4.82</v>
      </c>
      <c r="R28" s="17">
        <f>VLOOKUP(B28,'Dados do Inventário'!A$1:Q$605,17,0)</f>
        <v>4791432.32</v>
      </c>
      <c r="S28" s="20">
        <v>9.3000000000000007</v>
      </c>
      <c r="T28" s="17">
        <f>VLOOKUP(B28,'Dados do Inventário'!A$1:R$605,18,0)</f>
        <v>9300000</v>
      </c>
      <c r="U28" s="21" t="s">
        <v>31</v>
      </c>
      <c r="V28" s="18">
        <f>VLOOKUP(B28,'Dados do Inventário'!A$1:T$605,20,0)</f>
        <v>44226</v>
      </c>
      <c r="W28" s="13" t="s">
        <v>29</v>
      </c>
      <c r="X28" s="12" t="str">
        <f>VLOOKUP(B28,'Dados do Inventário'!A$1:U$605,21,0)</f>
        <v>Sim</v>
      </c>
      <c r="Y28" s="13" t="s">
        <v>32</v>
      </c>
      <c r="Z28" s="12" t="str">
        <f>VLOOKUP(B28,'Dados do Inventário'!A$1:V$605,22,0)</f>
        <v/>
      </c>
      <c r="AA28" s="13" t="s">
        <v>33</v>
      </c>
      <c r="AB28" s="12" t="str">
        <f>VLOOKUP(B28,'Dados do Inventário'!A$1:S$605,19,0)</f>
        <v>Portaria 70.389/17 - ANM (Agência Nacional de Mineração), Brasil</v>
      </c>
      <c r="AC28" s="13" t="s">
        <v>44</v>
      </c>
      <c r="AD28" s="12" t="str">
        <f>VLOOKUP(B28,'Dados do Inventário'!A$1:W$605,23,0)</f>
        <v>Não</v>
      </c>
      <c r="AE28" s="13" t="s">
        <v>34</v>
      </c>
      <c r="AF28" s="12" t="str">
        <f>VLOOKUP(B28,'Dados do Inventário'!A$1:X$605,24,0)</f>
        <v>Sim</v>
      </c>
      <c r="AG28" s="13" t="s">
        <v>35</v>
      </c>
      <c r="AH28" s="12" t="str">
        <f>VLOOKUP(B28,'Dados do Inventário'!A$1:Z$605,25,0)</f>
        <v>Sim</v>
      </c>
      <c r="AI28" s="13" t="s">
        <v>51</v>
      </c>
      <c r="AJ28" s="12" t="str">
        <f>VLOOKUP(B28,'Dados do Inventário'!A$1:AA$605,26,0)</f>
        <v>Sim. Sim.</v>
      </c>
      <c r="AK28" s="13" t="s">
        <v>29</v>
      </c>
      <c r="AL28" s="12" t="str">
        <f>VLOOKUP(B28,'Dados do Inventário'!A$1:AB$605,27,0)</f>
        <v>Sim, 2020</v>
      </c>
      <c r="AM28" s="13"/>
      <c r="AN28" s="12" t="str">
        <f>VLOOKUP(B28,'Dados do Inventário'!A$1:AC$605,28,0)</f>
        <v>Sim. Não</v>
      </c>
    </row>
    <row r="29" spans="1:40" x14ac:dyDescent="0.25">
      <c r="A29" s="19" t="s">
        <v>125</v>
      </c>
      <c r="B29" s="19" t="s">
        <v>125</v>
      </c>
      <c r="C29" s="13" t="s">
        <v>126</v>
      </c>
      <c r="D29" s="12" t="str">
        <f>_xlfn.CONCAT(VLOOKUP(B29,'Dados do Inventário'!A$1:L$605,4,0),", ",VLOOKUP(B29,'Dados do Inventário'!A$1:L$605,12,0),", ",VLOOKUP(B29,'Dados do Inventário'!A$1:L$605,10,0),", ",VLOOKUP(B29,'Dados do Inventário'!A$1:L$605,9,0),", ",VLOOKUP(B29,'Dados do Inventário'!A$1:L$605,8,0)," (SIRGAS 2000)")</f>
        <v>Segredo, Ouro Preto, Brasil, -43,8651508647419, -20,41479807579 (SIRGAS 2000)</v>
      </c>
      <c r="E29" s="13" t="s">
        <v>27</v>
      </c>
      <c r="F29" s="12" t="s">
        <v>1095</v>
      </c>
      <c r="G29" s="13" t="s">
        <v>28</v>
      </c>
      <c r="H29" s="12" t="str">
        <f>VLOOKUP(B29,'Dados do Inventário'!A$1:M$605,13,0)</f>
        <v>Em Descaracterização</v>
      </c>
      <c r="I29" s="13" t="s">
        <v>127</v>
      </c>
      <c r="J29" s="12">
        <f>VLOOKUP(B29,'Dados do Inventário'!A$1:N$605,14,0)</f>
        <v>1971</v>
      </c>
      <c r="K29" s="13" t="s">
        <v>29</v>
      </c>
      <c r="L29" s="12" t="str">
        <f>VLOOKUP(B29,'Dados do Inventário'!A$1:Y$605,25,0)</f>
        <v>Sim</v>
      </c>
      <c r="M29" s="13" t="s">
        <v>43</v>
      </c>
      <c r="N29" s="12" t="str">
        <f>VLOOKUP(B29,'Dados do Inventário'!A$1:O$605,15,0)</f>
        <v>Montante / desconhecido</v>
      </c>
      <c r="O29" s="20">
        <v>44.13</v>
      </c>
      <c r="P29" s="17">
        <f>VLOOKUP(B29,'Dados do Inventário'!A$1:P$605,16,0)</f>
        <v>41.41</v>
      </c>
      <c r="Q29" s="20">
        <v>1.24924875</v>
      </c>
      <c r="R29" s="17">
        <f>VLOOKUP(B29,'Dados do Inventário'!A$1:Q$605,17,0)</f>
        <v>1961714</v>
      </c>
      <c r="S29" s="20">
        <v>1.24924875</v>
      </c>
      <c r="T29" s="17">
        <f>VLOOKUP(B29,'Dados do Inventário'!A$1:R$605,18,0)</f>
        <v>1961714</v>
      </c>
      <c r="U29" s="21" t="s">
        <v>31</v>
      </c>
      <c r="V29" s="18">
        <f>VLOOKUP(B29,'Dados do Inventário'!A$1:T$605,20,0)</f>
        <v>44841</v>
      </c>
      <c r="W29" s="13" t="s">
        <v>29</v>
      </c>
      <c r="X29" s="12" t="str">
        <f>VLOOKUP(B29,'Dados do Inventário'!A$1:U$605,21,0)</f>
        <v>Sim</v>
      </c>
      <c r="Y29" s="13" t="s">
        <v>32</v>
      </c>
      <c r="Z29" s="12" t="str">
        <f>VLOOKUP(B29,'Dados do Inventário'!A$1:V$605,22,0)</f>
        <v>ALTO</v>
      </c>
      <c r="AA29" s="13" t="s">
        <v>33</v>
      </c>
      <c r="AB29" s="12" t="str">
        <f>VLOOKUP(B29,'Dados do Inventário'!A$1:S$605,19,0)</f>
        <v>Portaria 70.389/17 - ANM (Agência Nacional de Mineração), Brasil</v>
      </c>
      <c r="AC29" s="13" t="s">
        <v>29</v>
      </c>
      <c r="AD29" s="12" t="str">
        <f>VLOOKUP(B29,'Dados do Inventário'!A$1:W$605,23,0)</f>
        <v>Sim</v>
      </c>
      <c r="AE29" s="13" t="s">
        <v>34</v>
      </c>
      <c r="AF29" s="12" t="str">
        <f>VLOOKUP(B29,'Dados do Inventário'!A$1:X$605,24,0)</f>
        <v>Sim</v>
      </c>
      <c r="AG29" s="13" t="s">
        <v>35</v>
      </c>
      <c r="AH29" s="12" t="str">
        <f>VLOOKUP(B29,'Dados do Inventário'!A$1:Z$605,25,0)</f>
        <v>Sim</v>
      </c>
      <c r="AI29" s="13" t="s">
        <v>82</v>
      </c>
      <c r="AJ29" s="12" t="str">
        <f>VLOOKUP(B29,'Dados do Inventário'!A$1:AA$605,26,0)</f>
        <v>Sim. Sim.</v>
      </c>
      <c r="AK29" s="13" t="s">
        <v>29</v>
      </c>
      <c r="AL29" s="12" t="str">
        <f>VLOOKUP(B29,'Dados do Inventário'!A$1:AB$605,27,0)</f>
        <v>Sim, 2020</v>
      </c>
      <c r="AM29" s="13" t="s">
        <v>128</v>
      </c>
      <c r="AN29" s="12" t="str">
        <f>VLOOKUP(B29,'Dados do Inventário'!A$1:AC$605,28,0)</f>
        <v>Sim. Sim</v>
      </c>
    </row>
    <row r="30" spans="1:40" x14ac:dyDescent="0.25">
      <c r="A30" s="19" t="s">
        <v>129</v>
      </c>
      <c r="B30" s="19" t="s">
        <v>129</v>
      </c>
      <c r="C30" s="13" t="s">
        <v>130</v>
      </c>
      <c r="D30" s="12" t="str">
        <f>_xlfn.CONCAT(VLOOKUP(B30,'Dados do Inventário'!A$1:L$605,4,0),", ",VLOOKUP(B30,'Dados do Inventário'!A$1:L$605,12,0),", ",VLOOKUP(B30,'Dados do Inventário'!A$1:L$605,10,0),", ",VLOOKUP(B30,'Dados do Inventário'!A$1:L$605,9,0),", ",VLOOKUP(B30,'Dados do Inventário'!A$1:L$605,8,0)," (SIRGAS 2000)")</f>
        <v>Conceição, Itabira, Brasil, -43,2862264667063, -19,6853774940329 (SIRGAS 2000)</v>
      </c>
      <c r="E30" s="13" t="s">
        <v>27</v>
      </c>
      <c r="F30" s="12" t="s">
        <v>1095</v>
      </c>
      <c r="G30" s="13" t="s">
        <v>39</v>
      </c>
      <c r="H30" s="12" t="str">
        <f>VLOOKUP(B30,'Dados do Inventário'!A$1:M$605,13,0)</f>
        <v>Operação</v>
      </c>
      <c r="I30" s="13" t="s">
        <v>131</v>
      </c>
      <c r="J30" s="12">
        <f>VLOOKUP(B30,'Dados do Inventário'!A$1:N$605,14,0)</f>
        <v>1981</v>
      </c>
      <c r="K30" s="13" t="s">
        <v>29</v>
      </c>
      <c r="L30" s="12" t="str">
        <f>VLOOKUP(B30,'Dados do Inventário'!A$1:Y$605,25,0)</f>
        <v>Sim</v>
      </c>
      <c r="M30" s="13" t="s">
        <v>30</v>
      </c>
      <c r="N30" s="12" t="str">
        <f>VLOOKUP(B30,'Dados do Inventário'!A$1:O$605,15,0)</f>
        <v>Jusante</v>
      </c>
      <c r="O30" s="20">
        <v>71</v>
      </c>
      <c r="P30" s="17">
        <f>VLOOKUP(B30,'Dados do Inventário'!A$1:P$605,16,0)</f>
        <v>67.099999999999994</v>
      </c>
      <c r="Q30" s="20">
        <v>159.24</v>
      </c>
      <c r="R30" s="17">
        <f>VLOOKUP(B30,'Dados do Inventário'!A$1:Q$605,17,0)</f>
        <v>166955292.09999999</v>
      </c>
      <c r="S30" s="20">
        <v>222.8</v>
      </c>
      <c r="T30" s="17">
        <f>VLOOKUP(B30,'Dados do Inventário'!A$1:R$605,18,0)</f>
        <v>222800000</v>
      </c>
      <c r="U30" s="21" t="s">
        <v>31</v>
      </c>
      <c r="V30" s="18">
        <f>VLOOKUP(B30,'Dados do Inventário'!A$1:T$605,20,0)</f>
        <v>44742</v>
      </c>
      <c r="W30" s="13" t="s">
        <v>29</v>
      </c>
      <c r="X30" s="12" t="str">
        <f>VLOOKUP(B30,'Dados do Inventário'!A$1:U$605,21,0)</f>
        <v>Sim</v>
      </c>
      <c r="Y30" s="13" t="s">
        <v>32</v>
      </c>
      <c r="Z30" s="12" t="str">
        <f>VLOOKUP(B30,'Dados do Inventário'!A$1:V$605,22,0)</f>
        <v>BAIXO</v>
      </c>
      <c r="AA30" s="13" t="s">
        <v>33</v>
      </c>
      <c r="AB30" s="12" t="str">
        <f>VLOOKUP(B30,'Dados do Inventário'!A$1:S$605,19,0)</f>
        <v>Portaria 70.389/17 - ANM (Agência Nacional de Mineração), Brasil</v>
      </c>
      <c r="AC30" s="13" t="s">
        <v>44</v>
      </c>
      <c r="AD30" s="12" t="str">
        <f>VLOOKUP(B30,'Dados do Inventário'!A$1:W$605,23,0)</f>
        <v>Não</v>
      </c>
      <c r="AE30" s="13" t="s">
        <v>34</v>
      </c>
      <c r="AF30" s="12" t="str">
        <f>VLOOKUP(B30,'Dados do Inventário'!A$1:X$605,24,0)</f>
        <v>Sim</v>
      </c>
      <c r="AG30" s="13" t="s">
        <v>35</v>
      </c>
      <c r="AH30" s="12" t="str">
        <f>VLOOKUP(B30,'Dados do Inventário'!A$1:Z$605,25,0)</f>
        <v>Sim</v>
      </c>
      <c r="AI30" s="13" t="s">
        <v>36</v>
      </c>
      <c r="AJ30" s="12" t="str">
        <f>VLOOKUP(B30,'Dados do Inventário'!A$1:AA$605,26,0)</f>
        <v>Sim. Sim.</v>
      </c>
      <c r="AK30" s="13" t="s">
        <v>29</v>
      </c>
      <c r="AL30" s="12" t="str">
        <f>VLOOKUP(B30,'Dados do Inventário'!A$1:AB$605,27,0)</f>
        <v>Sim, 2020</v>
      </c>
      <c r="AM30" s="13"/>
      <c r="AN30" s="12" t="str">
        <f>VLOOKUP(B30,'Dados do Inventário'!A$1:AC$605,28,0)</f>
        <v>Sim. Sim.</v>
      </c>
    </row>
    <row r="31" spans="1:40" x14ac:dyDescent="0.25">
      <c r="A31" s="19" t="s">
        <v>132</v>
      </c>
      <c r="B31" s="19" t="s">
        <v>132</v>
      </c>
      <c r="C31" s="13" t="s">
        <v>133</v>
      </c>
      <c r="D31" s="12" t="str">
        <f>_xlfn.CONCAT(VLOOKUP(B31,'Dados do Inventário'!A$1:L$605,4,0),", ",VLOOKUP(B31,'Dados do Inventário'!A$1:L$605,12,0),", ",VLOOKUP(B31,'Dados do Inventário'!A$1:L$605,10,0),", ",VLOOKUP(B31,'Dados do Inventário'!A$1:L$605,9,0),", ",VLOOKUP(B31,'Dados do Inventário'!A$1:L$605,8,0)," (SIRGAS 2000)")</f>
        <v>Manganês Azul, Parauapebas, Brasil, -50,3083093374117, -6,11252911715659 (SIRGAS 2000)</v>
      </c>
      <c r="E31" s="13" t="s">
        <v>27</v>
      </c>
      <c r="F31" s="12" t="s">
        <v>1095</v>
      </c>
      <c r="G31" s="13" t="s">
        <v>39</v>
      </c>
      <c r="H31" s="12" t="str">
        <f>VLOOKUP(B31,'Dados do Inventário'!A$1:M$605,13,0)</f>
        <v>Operação</v>
      </c>
      <c r="I31" s="13" t="s">
        <v>65</v>
      </c>
      <c r="J31" s="12">
        <f>VLOOKUP(B31,'Dados do Inventário'!A$1:N$605,14,0)</f>
        <v>1987</v>
      </c>
      <c r="K31" s="13" t="s">
        <v>29</v>
      </c>
      <c r="L31" s="12" t="str">
        <f>VLOOKUP(B31,'Dados do Inventário'!A$1:Y$605,25,0)</f>
        <v>Sim</v>
      </c>
      <c r="M31" s="13" t="s">
        <v>30</v>
      </c>
      <c r="N31" s="12" t="str">
        <f>VLOOKUP(B31,'Dados do Inventário'!A$1:O$605,15,0)</f>
        <v>Jusante</v>
      </c>
      <c r="O31" s="20">
        <v>22</v>
      </c>
      <c r="P31" s="17">
        <f>VLOOKUP(B31,'Dados do Inventário'!A$1:P$605,16,0)</f>
        <v>22</v>
      </c>
      <c r="Q31" s="20">
        <v>1.0262640000000001</v>
      </c>
      <c r="R31" s="17">
        <f>VLOOKUP(B31,'Dados do Inventário'!A$1:Q$605,17,0)</f>
        <v>1026264</v>
      </c>
      <c r="S31" s="20">
        <v>1.792532</v>
      </c>
      <c r="T31" s="17">
        <f>VLOOKUP(B31,'Dados do Inventário'!A$1:R$605,18,0)</f>
        <v>1792532</v>
      </c>
      <c r="U31" s="21" t="s">
        <v>31</v>
      </c>
      <c r="V31" s="18">
        <f>VLOOKUP(B31,'Dados do Inventário'!A$1:T$605,20,0)</f>
        <v>44883</v>
      </c>
      <c r="W31" s="13" t="s">
        <v>29</v>
      </c>
      <c r="X31" s="12" t="str">
        <f>VLOOKUP(B31,'Dados do Inventário'!A$1:U$605,21,0)</f>
        <v>Sim</v>
      </c>
      <c r="Y31" s="13" t="s">
        <v>59</v>
      </c>
      <c r="Z31" s="12" t="str">
        <f>VLOOKUP(B31,'Dados do Inventário'!A$1:V$605,22,0)</f>
        <v>BAIXO</v>
      </c>
      <c r="AA31" s="13" t="s">
        <v>33</v>
      </c>
      <c r="AB31" s="12" t="str">
        <f>VLOOKUP(B31,'Dados do Inventário'!A$1:S$605,19,0)</f>
        <v>Portaria 70.389/17 - ANM (Agência Nacional de Mineração), Brasil</v>
      </c>
      <c r="AC31" s="13" t="s">
        <v>44</v>
      </c>
      <c r="AD31" s="12" t="str">
        <f>VLOOKUP(B31,'Dados do Inventário'!A$1:W$605,23,0)</f>
        <v>Não</v>
      </c>
      <c r="AE31" s="13" t="s">
        <v>34</v>
      </c>
      <c r="AF31" s="12" t="str">
        <f>VLOOKUP(B31,'Dados do Inventário'!A$1:X$605,24,0)</f>
        <v>Sim</v>
      </c>
      <c r="AG31" s="13" t="s">
        <v>44</v>
      </c>
      <c r="AH31" s="12" t="str">
        <f>VLOOKUP(B31,'Dados do Inventário'!A$1:Z$605,25,0)</f>
        <v>Sim</v>
      </c>
      <c r="AI31" s="13" t="s">
        <v>51</v>
      </c>
      <c r="AJ31" s="12" t="str">
        <f>VLOOKUP(B31,'Dados do Inventário'!A$1:AA$605,26,0)</f>
        <v>Sim. Sim.</v>
      </c>
      <c r="AK31" s="13" t="s">
        <v>29</v>
      </c>
      <c r="AL31" s="12" t="str">
        <f>VLOOKUP(B31,'Dados do Inventário'!A$1:AB$605,27,0)</f>
        <v>Não</v>
      </c>
      <c r="AM31" s="13" t="s">
        <v>134</v>
      </c>
      <c r="AN31" s="12" t="str">
        <f>VLOOKUP(B31,'Dados do Inventário'!A$1:AC$605,28,0)</f>
        <v>Sim. Não</v>
      </c>
    </row>
    <row r="32" spans="1:40" x14ac:dyDescent="0.25">
      <c r="A32" s="19" t="s">
        <v>135</v>
      </c>
      <c r="B32" s="19" t="s">
        <v>135</v>
      </c>
      <c r="C32" s="13" t="s">
        <v>136</v>
      </c>
      <c r="D32" s="12" t="str">
        <f>_xlfn.CONCAT(VLOOKUP(B32,'Dados do Inventário'!A$1:L$605,4,0),", ",VLOOKUP(B32,'Dados do Inventário'!A$1:L$605,12,0),", ",VLOOKUP(B32,'Dados do Inventário'!A$1:L$605,10,0),", ",VLOOKUP(B32,'Dados do Inventário'!A$1:L$605,9,0),", ",VLOOKUP(B32,'Dados do Inventário'!A$1:L$605,8,0)," (SIRGAS 2000)")</f>
        <v>Pico, Itabirito, Brasil, -43,8732254641945, -20,2249252206385 (SIRGAS 2000)</v>
      </c>
      <c r="E32" s="13" t="s">
        <v>27</v>
      </c>
      <c r="F32" s="12" t="s">
        <v>1095</v>
      </c>
      <c r="G32" s="13" t="s">
        <v>28</v>
      </c>
      <c r="H32" s="12" t="str">
        <f>VLOOKUP(B32,'Dados do Inventário'!A$1:M$605,13,0)</f>
        <v>Operação</v>
      </c>
      <c r="I32" s="13" t="s">
        <v>65</v>
      </c>
      <c r="J32" s="12">
        <f>VLOOKUP(B32,'Dados do Inventário'!A$1:N$605,14,0)</f>
        <v>1987</v>
      </c>
      <c r="K32" s="13" t="s">
        <v>29</v>
      </c>
      <c r="L32" s="12" t="str">
        <f>VLOOKUP(B32,'Dados do Inventário'!A$1:Y$605,25,0)</f>
        <v>Sim</v>
      </c>
      <c r="M32" s="13" t="s">
        <v>30</v>
      </c>
      <c r="N32" s="12" t="str">
        <f>VLOOKUP(B32,'Dados do Inventário'!A$1:O$605,15,0)</f>
        <v>Jusante</v>
      </c>
      <c r="O32" s="20">
        <v>38.549999999999997</v>
      </c>
      <c r="P32" s="17">
        <f>VLOOKUP(B32,'Dados do Inventário'!A$1:P$605,16,0)</f>
        <v>38.549999999999997</v>
      </c>
      <c r="Q32" s="20">
        <v>2.4700000000000002</v>
      </c>
      <c r="R32" s="17">
        <f>VLOOKUP(B32,'Dados do Inventário'!A$1:Q$605,17,0)</f>
        <v>2920000</v>
      </c>
      <c r="S32" s="20">
        <v>1.86</v>
      </c>
      <c r="T32" s="17">
        <f>VLOOKUP(B32,'Dados do Inventário'!A$1:R$605,18,0)</f>
        <v>1860000</v>
      </c>
      <c r="U32" s="21" t="s">
        <v>31</v>
      </c>
      <c r="V32" s="18">
        <f>VLOOKUP(B32,'Dados do Inventário'!A$1:T$605,20,0)</f>
        <v>44841</v>
      </c>
      <c r="W32" s="13" t="s">
        <v>44</v>
      </c>
      <c r="X32" s="12" t="str">
        <f>VLOOKUP(B32,'Dados do Inventário'!A$1:U$605,21,0)</f>
        <v>Não</v>
      </c>
      <c r="Y32" s="13" t="s">
        <v>59</v>
      </c>
      <c r="Z32" s="12" t="str">
        <f>VLOOKUP(B32,'Dados do Inventário'!A$1:V$605,22,0)</f>
        <v>MÉDIO</v>
      </c>
      <c r="AA32" s="13" t="s">
        <v>33</v>
      </c>
      <c r="AB32" s="12" t="str">
        <f>VLOOKUP(B32,'Dados do Inventário'!A$1:S$605,19,0)</f>
        <v>Portaria 70.389/17 - ANM (Agência Nacional de Mineração), Brasil</v>
      </c>
      <c r="AC32" s="13" t="s">
        <v>29</v>
      </c>
      <c r="AD32" s="12" t="str">
        <f>VLOOKUP(B32,'Dados do Inventário'!A$1:W$605,23,0)</f>
        <v>Sim</v>
      </c>
      <c r="AE32" s="13" t="s">
        <v>34</v>
      </c>
      <c r="AF32" s="12" t="str">
        <f>VLOOKUP(B32,'Dados do Inventário'!A$1:X$605,24,0)</f>
        <v>Sim</v>
      </c>
      <c r="AG32" s="13" t="s">
        <v>35</v>
      </c>
      <c r="AH32" s="12" t="str">
        <f>VLOOKUP(B32,'Dados do Inventário'!A$1:Z$605,25,0)</f>
        <v>Sim</v>
      </c>
      <c r="AI32" s="13" t="s">
        <v>51</v>
      </c>
      <c r="AJ32" s="12" t="str">
        <f>VLOOKUP(B32,'Dados do Inventário'!A$1:AA$605,26,0)</f>
        <v>Sim. Sim.</v>
      </c>
      <c r="AK32" s="13" t="s">
        <v>29</v>
      </c>
      <c r="AL32" s="12" t="str">
        <f>VLOOKUP(B32,'Dados do Inventário'!A$1:AB$605,27,0)</f>
        <v>Sim, 2020</v>
      </c>
      <c r="AM32" s="13"/>
      <c r="AN32" s="12" t="str">
        <f>VLOOKUP(B32,'Dados do Inventário'!A$1:AC$605,28,0)</f>
        <v>Sim. Não</v>
      </c>
    </row>
    <row r="33" spans="1:40" x14ac:dyDescent="0.25">
      <c r="A33" s="19" t="s">
        <v>137</v>
      </c>
      <c r="B33" s="19" t="s">
        <v>137</v>
      </c>
      <c r="C33" s="13" t="s">
        <v>138</v>
      </c>
      <c r="D33" s="12" t="str">
        <f>_xlfn.CONCAT(VLOOKUP(B33,'Dados do Inventário'!A$1:L$605,4,0),", ",VLOOKUP(B33,'Dados do Inventário'!A$1:L$605,12,0),", ",VLOOKUP(B33,'Dados do Inventário'!A$1:L$605,10,0),", ",VLOOKUP(B33,'Dados do Inventário'!A$1:L$605,9,0),", ",VLOOKUP(B33,'Dados do Inventário'!A$1:L$605,8,0)," (SIRGAS 2000)")</f>
        <v>Pico, Itabirito, Brasil, -43,8917067782491, -20,2144355763522 (SIRGAS 2000)</v>
      </c>
      <c r="E33" s="13" t="s">
        <v>27</v>
      </c>
      <c r="F33" s="12" t="s">
        <v>1095</v>
      </c>
      <c r="G33" s="13" t="s">
        <v>28</v>
      </c>
      <c r="H33" s="12" t="str">
        <f>VLOOKUP(B33,'Dados do Inventário'!A$1:M$605,13,0)</f>
        <v>Inativa</v>
      </c>
      <c r="I33" s="13" t="s">
        <v>139</v>
      </c>
      <c r="J33" s="12">
        <f>VLOOKUP(B33,'Dados do Inventário'!A$1:N$605,14,0)</f>
        <v>1996</v>
      </c>
      <c r="K33" s="13" t="s">
        <v>29</v>
      </c>
      <c r="L33" s="12" t="str">
        <f>VLOOKUP(B33,'Dados do Inventário'!A$1:Y$605,25,0)</f>
        <v>Sim</v>
      </c>
      <c r="M33" s="13" t="s">
        <v>30</v>
      </c>
      <c r="N33" s="12" t="str">
        <f>VLOOKUP(B33,'Dados do Inventário'!A$1:O$605,15,0)</f>
        <v>Jusante</v>
      </c>
      <c r="O33" s="20">
        <v>97.92</v>
      </c>
      <c r="P33" s="17">
        <f>VLOOKUP(B33,'Dados do Inventário'!A$1:P$605,16,0)</f>
        <v>97.92</v>
      </c>
      <c r="Q33" s="20">
        <v>90.12</v>
      </c>
      <c r="R33" s="17">
        <f>VLOOKUP(B33,'Dados do Inventário'!A$1:Q$605,17,0)</f>
        <v>90122658</v>
      </c>
      <c r="S33" s="20">
        <v>102.4</v>
      </c>
      <c r="T33" s="17">
        <f>VLOOKUP(B33,'Dados do Inventário'!A$1:R$605,18,0)</f>
        <v>102398818</v>
      </c>
      <c r="U33" s="21" t="s">
        <v>31</v>
      </c>
      <c r="V33" s="18">
        <f>VLOOKUP(B33,'Dados do Inventário'!A$1:T$605,20,0)</f>
        <v>44742</v>
      </c>
      <c r="W33" s="13" t="s">
        <v>44</v>
      </c>
      <c r="X33" s="12" t="str">
        <f>VLOOKUP(B33,'Dados do Inventário'!A$1:U$605,21,0)</f>
        <v>Não</v>
      </c>
      <c r="Y33" s="13" t="s">
        <v>32</v>
      </c>
      <c r="Z33" s="12" t="str">
        <f>VLOOKUP(B33,'Dados do Inventário'!A$1:V$605,22,0)</f>
        <v>ALTO</v>
      </c>
      <c r="AA33" s="13" t="s">
        <v>33</v>
      </c>
      <c r="AB33" s="12" t="str">
        <f>VLOOKUP(B33,'Dados do Inventário'!A$1:S$605,19,0)</f>
        <v>Portaria 70.389/17 - ANM (Agência Nacional de Mineração), Brasil</v>
      </c>
      <c r="AC33" s="13" t="s">
        <v>29</v>
      </c>
      <c r="AD33" s="12" t="str">
        <f>VLOOKUP(B33,'Dados do Inventário'!A$1:W$605,23,0)</f>
        <v>Sim</v>
      </c>
      <c r="AE33" s="13" t="s">
        <v>34</v>
      </c>
      <c r="AF33" s="12" t="str">
        <f>VLOOKUP(B33,'Dados do Inventário'!A$1:X$605,24,0)</f>
        <v>Sim</v>
      </c>
      <c r="AG33" s="13" t="s">
        <v>35</v>
      </c>
      <c r="AH33" s="12" t="str">
        <f>VLOOKUP(B33,'Dados do Inventário'!A$1:Z$605,25,0)</f>
        <v>Sim</v>
      </c>
      <c r="AI33" s="13" t="s">
        <v>36</v>
      </c>
      <c r="AJ33" s="12" t="str">
        <f>VLOOKUP(B33,'Dados do Inventário'!A$1:AA$605,26,0)</f>
        <v>Sim. Sim.</v>
      </c>
      <c r="AK33" s="13" t="s">
        <v>29</v>
      </c>
      <c r="AL33" s="12" t="str">
        <f>VLOOKUP(B33,'Dados do Inventário'!A$1:AB$605,27,0)</f>
        <v>Sim, 2020</v>
      </c>
      <c r="AM33" s="13" t="s">
        <v>140</v>
      </c>
      <c r="AN33" s="12" t="str">
        <f>VLOOKUP(B33,'Dados do Inventário'!A$1:AC$605,28,0)</f>
        <v>Sim. Sim.</v>
      </c>
    </row>
    <row r="34" spans="1:40" x14ac:dyDescent="0.25">
      <c r="A34" s="19" t="s">
        <v>141</v>
      </c>
      <c r="B34" s="19" t="s">
        <v>141</v>
      </c>
      <c r="C34" s="13" t="s">
        <v>142</v>
      </c>
      <c r="D34" s="12" t="str">
        <f>_xlfn.CONCAT(VLOOKUP(B34,'Dados do Inventário'!A$1:L$605,4,0),", ",VLOOKUP(B34,'Dados do Inventário'!A$1:L$605,12,0),", ",VLOOKUP(B34,'Dados do Inventário'!A$1:L$605,10,0),", ",VLOOKUP(B34,'Dados do Inventário'!A$1:L$605,9,0),", ",VLOOKUP(B34,'Dados do Inventário'!A$1:L$605,8,0)," (SIRGAS 2000)")</f>
        <v>Pico, Itabirito, Brasil, -43,9085095364501, -20,2205943906559 (SIRGAS 2000)</v>
      </c>
      <c r="E34" s="13" t="s">
        <v>27</v>
      </c>
      <c r="F34" s="12" t="s">
        <v>1095</v>
      </c>
      <c r="G34" s="13" t="s">
        <v>143</v>
      </c>
      <c r="H34" s="12" t="str">
        <f>VLOOKUP(B34,'Dados do Inventário'!A$1:M$605,13,0)</f>
        <v>Operação</v>
      </c>
      <c r="I34" s="13" t="s">
        <v>143</v>
      </c>
      <c r="J34" s="12" t="str">
        <f>VLOOKUP(B34,'Dados do Inventário'!A$1:N$605,14,0)</f>
        <v>Indisponível</v>
      </c>
      <c r="K34" s="13" t="s">
        <v>143</v>
      </c>
      <c r="L34" s="12" t="str">
        <f>VLOOKUP(B34,'Dados do Inventário'!A$1:Y$605,25,0)</f>
        <v>Em Implantação</v>
      </c>
      <c r="M34" s="13" t="s">
        <v>58</v>
      </c>
      <c r="N34" s="12" t="str">
        <f>VLOOKUP(B34,'Dados do Inventário'!A$1:O$605,15,0)</f>
        <v>Etapa única</v>
      </c>
      <c r="O34" s="13" t="s">
        <v>143</v>
      </c>
      <c r="P34" s="17">
        <f>VLOOKUP(B34,'Dados do Inventário'!A$1:P$605,16,0)</f>
        <v>56</v>
      </c>
      <c r="Q34" s="13" t="s">
        <v>143</v>
      </c>
      <c r="R34" s="17">
        <f>VLOOKUP(B34,'Dados do Inventário'!A$1:Q$605,17,0)</f>
        <v>27267797</v>
      </c>
      <c r="S34" s="13" t="s">
        <v>143</v>
      </c>
      <c r="T34" s="17">
        <f>VLOOKUP(B34,'Dados do Inventário'!A$1:R$605,18,0)</f>
        <v>34000000</v>
      </c>
      <c r="U34" s="13" t="s">
        <v>143</v>
      </c>
      <c r="V34" s="18">
        <f>VLOOKUP(B34,'Dados do Inventário'!A$1:T$605,20,0)</f>
        <v>44530</v>
      </c>
      <c r="W34" s="13" t="s">
        <v>143</v>
      </c>
      <c r="X34" s="12" t="str">
        <f>VLOOKUP(B34,'Dados do Inventário'!A$1:U$605,21,0)</f>
        <v>Em Construção</v>
      </c>
      <c r="Y34" s="13" t="s">
        <v>143</v>
      </c>
      <c r="Z34" s="12" t="str">
        <f>VLOOKUP(B34,'Dados do Inventário'!A$1:V$605,22,0)</f>
        <v>BAIXO</v>
      </c>
      <c r="AA34" s="13" t="s">
        <v>33</v>
      </c>
      <c r="AB34" s="12" t="str">
        <f>VLOOKUP(B34,'Dados do Inventário'!A$1:S$605,19,0)</f>
        <v>Portaria 70.389/17 - ANM (Agência Nacional de Mineração), Brasil</v>
      </c>
      <c r="AC34" s="13" t="s">
        <v>143</v>
      </c>
      <c r="AD34" s="12">
        <f>VLOOKUP(B34,'Dados do Inventário'!A$1:W$605,23,0)</f>
        <v>0</v>
      </c>
      <c r="AE34" s="13" t="s">
        <v>34</v>
      </c>
      <c r="AF34" s="12" t="str">
        <f>VLOOKUP(B34,'Dados do Inventário'!A$1:X$605,24,0)</f>
        <v>Sim</v>
      </c>
      <c r="AG34" s="13" t="s">
        <v>144</v>
      </c>
      <c r="AH34" s="12" t="str">
        <f>VLOOKUP(B34,'Dados do Inventário'!A$1:Z$605,25,0)</f>
        <v>Em Implantação</v>
      </c>
      <c r="AI34" s="13" t="s">
        <v>36</v>
      </c>
      <c r="AJ34" s="12" t="str">
        <f>VLOOKUP(B34,'Dados do Inventário'!A$1:AA$605,26,0)</f>
        <v>Sim. Sim.</v>
      </c>
      <c r="AK34" s="13" t="s">
        <v>29</v>
      </c>
      <c r="AL34" s="12" t="str">
        <f>VLOOKUP(B34,'Dados do Inventário'!A$1:AB$605,27,0)</f>
        <v>Em implementação</v>
      </c>
      <c r="AM34" s="13"/>
      <c r="AN34" s="12" t="str">
        <f>VLOOKUP(B34,'Dados do Inventário'!A$1:AC$605,28,0)</f>
        <v>Sim. Sim.</v>
      </c>
    </row>
    <row r="35" spans="1:40" ht="25.5" x14ac:dyDescent="0.25">
      <c r="A35" s="19" t="s">
        <v>145</v>
      </c>
      <c r="B35" s="19" t="s">
        <v>145</v>
      </c>
      <c r="C35" s="13" t="s">
        <v>146</v>
      </c>
      <c r="D35" s="12" t="str">
        <f>_xlfn.CONCAT(VLOOKUP(B35,'Dados do Inventário'!A$1:L$605,4,0),", ",VLOOKUP(B35,'Dados do Inventário'!A$1:L$605,12,0),", ",VLOOKUP(B35,'Dados do Inventário'!A$1:L$605,10,0),", ",VLOOKUP(B35,'Dados do Inventário'!A$1:L$605,9,0),", ",VLOOKUP(B35,'Dados do Inventário'!A$1:L$605,8,0)," (SIRGAS 2000)")</f>
        <v>Brucutu, Barão de Cocais, Brasil, -43,4214384344641, -19,8479150658443 (SIRGAS 2000)</v>
      </c>
      <c r="E35" s="13" t="s">
        <v>27</v>
      </c>
      <c r="F35" s="12" t="s">
        <v>1095</v>
      </c>
      <c r="G35" s="13" t="s">
        <v>28</v>
      </c>
      <c r="H35" s="12" t="str">
        <f>VLOOKUP(B35,'Dados do Inventário'!A$1:M$605,13,0)</f>
        <v>Inativa</v>
      </c>
      <c r="I35" s="13" t="s">
        <v>147</v>
      </c>
      <c r="J35" s="12">
        <f>VLOOKUP(B35,'Dados do Inventário'!A$1:N$605,14,0)</f>
        <v>2016</v>
      </c>
      <c r="K35" s="13" t="s">
        <v>29</v>
      </c>
      <c r="L35" s="12" t="str">
        <f>VLOOKUP(B35,'Dados do Inventário'!A$1:Y$605,25,0)</f>
        <v>Sim</v>
      </c>
      <c r="M35" s="13" t="s">
        <v>58</v>
      </c>
      <c r="N35" s="12" t="str">
        <f>VLOOKUP(B35,'Dados do Inventário'!A$1:O$605,15,0)</f>
        <v>Etapa única</v>
      </c>
      <c r="O35" s="20">
        <v>58.8</v>
      </c>
      <c r="P35" s="17">
        <f>VLOOKUP(B35,'Dados do Inventário'!A$1:P$605,16,0)</f>
        <v>58.8</v>
      </c>
      <c r="Q35" s="20">
        <v>32.31</v>
      </c>
      <c r="R35" s="17">
        <f>VLOOKUP(B35,'Dados do Inventário'!A$1:Q$605,17,0)</f>
        <v>32310000</v>
      </c>
      <c r="S35" s="20">
        <v>50</v>
      </c>
      <c r="T35" s="17">
        <f>VLOOKUP(B35,'Dados do Inventário'!A$1:R$605,18,0)</f>
        <v>50000000</v>
      </c>
      <c r="U35" s="21" t="s">
        <v>31</v>
      </c>
      <c r="V35" s="18">
        <f>VLOOKUP(B35,'Dados do Inventário'!A$1:T$605,20,0)</f>
        <v>44876</v>
      </c>
      <c r="W35" s="13" t="s">
        <v>29</v>
      </c>
      <c r="X35" s="12" t="str">
        <f>VLOOKUP(B35,'Dados do Inventário'!A$1:U$605,21,0)</f>
        <v>Sim</v>
      </c>
      <c r="Y35" s="13" t="s">
        <v>32</v>
      </c>
      <c r="Z35" s="12" t="str">
        <f>VLOOKUP(B35,'Dados do Inventário'!A$1:V$605,22,0)</f>
        <v>ALTO</v>
      </c>
      <c r="AA35" s="13" t="s">
        <v>33</v>
      </c>
      <c r="AB35" s="12" t="str">
        <f>VLOOKUP(B35,'Dados do Inventário'!A$1:S$605,19,0)</f>
        <v>Portaria 70.389/17 - ANM (Agência Nacional de Mineração), Brasil</v>
      </c>
      <c r="AC35" s="13" t="s">
        <v>29</v>
      </c>
      <c r="AD35" s="12" t="str">
        <f>VLOOKUP(B35,'Dados do Inventário'!A$1:W$605,23,0)</f>
        <v>Sim</v>
      </c>
      <c r="AE35" s="13" t="s">
        <v>34</v>
      </c>
      <c r="AF35" s="12" t="str">
        <f>VLOOKUP(B35,'Dados do Inventário'!A$1:X$605,24,0)</f>
        <v>Sim</v>
      </c>
      <c r="AG35" s="13" t="s">
        <v>35</v>
      </c>
      <c r="AH35" s="12" t="str">
        <f>VLOOKUP(B35,'Dados do Inventário'!A$1:Z$605,25,0)</f>
        <v>Sim</v>
      </c>
      <c r="AI35" s="13" t="s">
        <v>36</v>
      </c>
      <c r="AJ35" s="12" t="str">
        <f>VLOOKUP(B35,'Dados do Inventário'!A$1:AA$605,26,0)</f>
        <v>Sim. Sim.</v>
      </c>
      <c r="AK35" s="13" t="s">
        <v>29</v>
      </c>
      <c r="AL35" s="12" t="str">
        <f>VLOOKUP(B35,'Dados do Inventário'!A$1:AB$605,27,0)</f>
        <v>Sim, 2020</v>
      </c>
      <c r="AM35" s="13"/>
      <c r="AN35" s="12" t="str">
        <f>VLOOKUP(B35,'Dados do Inventário'!A$1:AC$605,28,0)</f>
        <v>Sim. Sim.</v>
      </c>
    </row>
    <row r="36" spans="1:40" x14ac:dyDescent="0.25">
      <c r="A36" s="19" t="s">
        <v>148</v>
      </c>
      <c r="B36" s="19" t="s">
        <v>148</v>
      </c>
      <c r="C36" s="13" t="s">
        <v>149</v>
      </c>
      <c r="D36" s="12" t="str">
        <f>_xlfn.CONCAT(VLOOKUP(B36,'Dados do Inventário'!A$1:L$605,4,0),", ",VLOOKUP(B36,'Dados do Inventário'!A$1:L$605,12,0),", ",VLOOKUP(B36,'Dados do Inventário'!A$1:L$605,10,0),", ",VLOOKUP(B36,'Dados do Inventário'!A$1:L$605,9,0),", ",VLOOKUP(B36,'Dados do Inventário'!A$1:L$605,8,0)," (SIRGAS 2000)")</f>
        <v>Capitão do Mato, Nova Lima, Brasil, -43,9636140578137, -20,1106152679601 (SIRGAS 2000)</v>
      </c>
      <c r="E36" s="13" t="s">
        <v>27</v>
      </c>
      <c r="F36" s="12" t="s">
        <v>1095</v>
      </c>
      <c r="G36" s="13" t="s">
        <v>28</v>
      </c>
      <c r="H36" s="12" t="str">
        <f>VLOOKUP(B36,'Dados do Inventário'!A$1:M$605,13,0)</f>
        <v>Inativa</v>
      </c>
      <c r="I36" s="13" t="s">
        <v>150</v>
      </c>
      <c r="J36" s="12" t="str">
        <f>VLOOKUP(B36,'Dados do Inventário'!A$1:N$605,14,0)</f>
        <v>Indisponível</v>
      </c>
      <c r="K36" s="13" t="s">
        <v>29</v>
      </c>
      <c r="L36" s="12" t="str">
        <f>VLOOKUP(B36,'Dados do Inventário'!A$1:Y$605,25,0)</f>
        <v>Sim</v>
      </c>
      <c r="M36" s="13" t="s">
        <v>30</v>
      </c>
      <c r="N36" s="12" t="str">
        <f>VLOOKUP(B36,'Dados do Inventário'!A$1:O$605,15,0)</f>
        <v>Jusante</v>
      </c>
      <c r="O36" s="20">
        <v>40</v>
      </c>
      <c r="P36" s="17">
        <f>VLOOKUP(B36,'Dados do Inventário'!A$1:P$605,16,0)</f>
        <v>40</v>
      </c>
      <c r="Q36" s="20">
        <v>0.43159559000000003</v>
      </c>
      <c r="R36" s="17">
        <f>VLOOKUP(B36,'Dados do Inventário'!A$1:Q$605,17,0)</f>
        <v>953000</v>
      </c>
      <c r="S36" s="20">
        <v>0.43</v>
      </c>
      <c r="T36" s="17">
        <f>VLOOKUP(B36,'Dados do Inventário'!A$1:R$605,18,0)</f>
        <v>642689</v>
      </c>
      <c r="U36" s="21" t="s">
        <v>31</v>
      </c>
      <c r="V36" s="18">
        <f>VLOOKUP(B36,'Dados do Inventário'!A$1:T$605,20,0)</f>
        <v>44841</v>
      </c>
      <c r="W36" s="13" t="s">
        <v>29</v>
      </c>
      <c r="X36" s="12" t="str">
        <f>VLOOKUP(B36,'Dados do Inventário'!A$1:U$605,21,0)</f>
        <v>Sim</v>
      </c>
      <c r="Y36" s="13" t="s">
        <v>59</v>
      </c>
      <c r="Z36" s="12" t="str">
        <f>VLOOKUP(B36,'Dados do Inventário'!A$1:V$605,22,0)</f>
        <v>ALTO</v>
      </c>
      <c r="AA36" s="13" t="s">
        <v>33</v>
      </c>
      <c r="AB36" s="12" t="str">
        <f>VLOOKUP(B36,'Dados do Inventário'!A$1:S$605,19,0)</f>
        <v>Portaria 70.389/17 - ANM (Agência Nacional de Mineração), Brasil</v>
      </c>
      <c r="AC36" s="13" t="s">
        <v>29</v>
      </c>
      <c r="AD36" s="12" t="str">
        <f>VLOOKUP(B36,'Dados do Inventário'!A$1:W$605,23,0)</f>
        <v>Sim</v>
      </c>
      <c r="AE36" s="13" t="s">
        <v>34</v>
      </c>
      <c r="AF36" s="12" t="str">
        <f>VLOOKUP(B36,'Dados do Inventário'!A$1:X$605,24,0)</f>
        <v>Sim</v>
      </c>
      <c r="AG36" s="13" t="s">
        <v>35</v>
      </c>
      <c r="AH36" s="12" t="str">
        <f>VLOOKUP(B36,'Dados do Inventário'!A$1:Z$605,25,0)</f>
        <v>Sim</v>
      </c>
      <c r="AI36" s="13" t="s">
        <v>36</v>
      </c>
      <c r="AJ36" s="12" t="str">
        <f>VLOOKUP(B36,'Dados do Inventário'!A$1:AA$605,26,0)</f>
        <v>Sim. Sim.</v>
      </c>
      <c r="AK36" s="13" t="s">
        <v>29</v>
      </c>
      <c r="AL36" s="12" t="str">
        <f>VLOOKUP(B36,'Dados do Inventário'!A$1:AB$605,27,0)</f>
        <v>Sim, 2020</v>
      </c>
      <c r="AM36" s="13"/>
      <c r="AN36" s="12" t="str">
        <f>VLOOKUP(B36,'Dados do Inventário'!A$1:AC$605,28,0)</f>
        <v>Sim. Sim.</v>
      </c>
    </row>
    <row r="37" spans="1:40" x14ac:dyDescent="0.25">
      <c r="A37" s="19" t="s">
        <v>151</v>
      </c>
      <c r="B37" s="19" t="s">
        <v>372</v>
      </c>
      <c r="C37" s="13" t="s">
        <v>152</v>
      </c>
      <c r="D37" s="12" t="str">
        <f>_xlfn.CONCAT(VLOOKUP(B37,'Dados do Inventário'!A$1:L$605,4,0),", ",VLOOKUP(B37,'Dados do Inventário'!A$1:L$605,12,0),", ",VLOOKUP(B37,'Dados do Inventário'!A$1:L$605,10,0),", ",VLOOKUP(B37,'Dados do Inventário'!A$1:L$605,9,0),", ",VLOOKUP(B37,'Dados do Inventário'!A$1:L$605,8,0)," (SIRGAS 2000)")</f>
        <v>Cauê, Itabira, Brasil, -43,1829436629143, -19,6254634038872 (SIRGAS 2000)</v>
      </c>
      <c r="E37" s="13" t="s">
        <v>27</v>
      </c>
      <c r="F37" s="12" t="s">
        <v>1095</v>
      </c>
      <c r="G37" s="13" t="s">
        <v>28</v>
      </c>
      <c r="H37" s="12" t="str">
        <f>VLOOKUP(B37,'Dados do Inventário'!A$1:M$605,13,0)</f>
        <v>Inativa</v>
      </c>
      <c r="I37" s="13">
        <v>1972</v>
      </c>
      <c r="J37" s="12">
        <f>VLOOKUP(B37,'Dados do Inventário'!A$1:N$605,14,0)</f>
        <v>1972</v>
      </c>
      <c r="K37" s="13" t="s">
        <v>29</v>
      </c>
      <c r="L37" s="12" t="str">
        <f>VLOOKUP(B37,'Dados do Inventário'!A$1:Y$605,25,0)</f>
        <v xml:space="preserve">Sim </v>
      </c>
      <c r="M37" s="13" t="s">
        <v>30</v>
      </c>
      <c r="N37" s="12" t="str">
        <f>VLOOKUP(B37,'Dados do Inventário'!A$1:O$605,15,0)</f>
        <v>Montante / desconhecido</v>
      </c>
      <c r="O37" s="20">
        <v>69</v>
      </c>
      <c r="P37" s="17">
        <f>VLOOKUP(B37,'Dados do Inventário'!A$1:P$605,16,0)</f>
        <v>68</v>
      </c>
      <c r="Q37" s="20">
        <v>270.334205</v>
      </c>
      <c r="R37" s="17">
        <f>VLOOKUP(B37,'Dados do Inventário'!A$1:Q$605,17,0)</f>
        <v>209801640</v>
      </c>
      <c r="S37" s="20">
        <v>279.5847</v>
      </c>
      <c r="T37" s="17">
        <f>VLOOKUP(B37,'Dados do Inventário'!A$1:R$605,18,0)</f>
        <v>218964640</v>
      </c>
      <c r="U37" s="21" t="s">
        <v>31</v>
      </c>
      <c r="V37" s="18">
        <f>VLOOKUP(B37,'Dados do Inventário'!A$1:T$605,20,0)</f>
        <v>44742</v>
      </c>
      <c r="W37" s="13" t="s">
        <v>44</v>
      </c>
      <c r="X37" s="12" t="str">
        <f>VLOOKUP(B37,'Dados do Inventário'!A$1:U$605,21,0)</f>
        <v>Não</v>
      </c>
      <c r="Y37" s="13" t="s">
        <v>32</v>
      </c>
      <c r="Z37" s="12" t="str">
        <f>VLOOKUP(B37,'Dados do Inventário'!A$1:V$605,22,0)</f>
        <v>ALTO</v>
      </c>
      <c r="AA37" s="13" t="s">
        <v>33</v>
      </c>
      <c r="AB37" s="12" t="str">
        <f>VLOOKUP(B37,'Dados do Inventário'!A$1:S$605,19,0)</f>
        <v>Portaria 70.389/17 - ANM (Agência Nacional de Mineração), Brasil</v>
      </c>
      <c r="AC37" s="13" t="s">
        <v>29</v>
      </c>
      <c r="AD37" s="12" t="str">
        <f>VLOOKUP(B37,'Dados do Inventário'!A$1:W$605,23,0)</f>
        <v>Sim</v>
      </c>
      <c r="AE37" s="13" t="s">
        <v>34</v>
      </c>
      <c r="AF37" s="12" t="str">
        <f>VLOOKUP(B37,'Dados do Inventário'!A$1:X$605,24,0)</f>
        <v>Sim</v>
      </c>
      <c r="AG37" s="13" t="s">
        <v>35</v>
      </c>
      <c r="AH37" s="12" t="str">
        <f>VLOOKUP(B37,'Dados do Inventário'!A$1:Z$605,25,0)</f>
        <v xml:space="preserve">Sim </v>
      </c>
      <c r="AI37" s="13" t="s">
        <v>51</v>
      </c>
      <c r="AJ37" s="12" t="str">
        <f>VLOOKUP(B37,'Dados do Inventário'!A$1:AA$605,26,0)</f>
        <v>Sim. Sim.</v>
      </c>
      <c r="AK37" s="13" t="s">
        <v>29</v>
      </c>
      <c r="AL37" s="12" t="str">
        <f>VLOOKUP(B37,'Dados do Inventário'!A$1:AB$605,27,0)</f>
        <v>Sim, 2020</v>
      </c>
      <c r="AM37" s="13"/>
      <c r="AN37" s="12" t="str">
        <f>VLOOKUP(B37,'Dados do Inventário'!A$1:AC$605,28,0)</f>
        <v>Sim. Não</v>
      </c>
    </row>
    <row r="38" spans="1:40" ht="25.5" x14ac:dyDescent="0.25">
      <c r="A38" s="19" t="s">
        <v>153</v>
      </c>
      <c r="B38" s="19" t="s">
        <v>374</v>
      </c>
      <c r="C38" s="13" t="s">
        <v>154</v>
      </c>
      <c r="D38" s="12" t="str">
        <f>_xlfn.CONCAT(VLOOKUP(B38,'Dados do Inventário'!A$1:L$605,4,0),", ",VLOOKUP(B38,'Dados do Inventário'!A$1:L$605,12,0),", ",VLOOKUP(B38,'Dados do Inventário'!A$1:L$605,10,0),", ",VLOOKUP(B38,'Dados do Inventário'!A$1:L$605,9,0),", ",VLOOKUP(B38,'Dados do Inventário'!A$1:L$605,8,0)," (SIRGAS 2000)")</f>
        <v>Conceição, Itabira, Brasil, -43,2364196242564, -19,6742263334133 (SIRGAS 2000)</v>
      </c>
      <c r="E38" s="13" t="s">
        <v>27</v>
      </c>
      <c r="F38" s="12" t="s">
        <v>1095</v>
      </c>
      <c r="G38" s="13" t="s">
        <v>39</v>
      </c>
      <c r="H38" s="12" t="str">
        <f>VLOOKUP(B38,'Dados do Inventário'!A$1:M$605,13,0)</f>
        <v>Operação</v>
      </c>
      <c r="I38" s="13">
        <v>1977</v>
      </c>
      <c r="J38" s="12">
        <f>VLOOKUP(B38,'Dados do Inventário'!A$1:N$605,14,0)</f>
        <v>1977</v>
      </c>
      <c r="K38" s="13" t="s">
        <v>29</v>
      </c>
      <c r="L38" s="12" t="str">
        <f>VLOOKUP(B38,'Dados do Inventário'!A$1:Y$605,25,0)</f>
        <v>Sim</v>
      </c>
      <c r="M38" s="13" t="s">
        <v>58</v>
      </c>
      <c r="N38" s="12" t="str">
        <f>VLOOKUP(B38,'Dados do Inventário'!A$1:O$605,15,0)</f>
        <v>Etapa única</v>
      </c>
      <c r="O38" s="20">
        <v>31</v>
      </c>
      <c r="P38" s="17">
        <f>VLOOKUP(B38,'Dados do Inventário'!A$1:P$605,16,0)</f>
        <v>31</v>
      </c>
      <c r="Q38" s="20">
        <v>18.485254000000001</v>
      </c>
      <c r="R38" s="17">
        <f>VLOOKUP(B38,'Dados do Inventário'!A$1:Q$605,17,0)</f>
        <v>14144168.369999999</v>
      </c>
      <c r="S38" s="20">
        <v>17.084597000000002</v>
      </c>
      <c r="T38" s="17">
        <f>VLOOKUP(B38,'Dados do Inventário'!A$1:R$605,18,0)</f>
        <v>14144168.369999999</v>
      </c>
      <c r="U38" s="21" t="s">
        <v>31</v>
      </c>
      <c r="V38" s="18">
        <f>VLOOKUP(B38,'Dados do Inventário'!A$1:T$605,20,0)</f>
        <v>44316</v>
      </c>
      <c r="W38" s="13" t="s">
        <v>29</v>
      </c>
      <c r="X38" s="12" t="str">
        <f>VLOOKUP(B38,'Dados do Inventário'!A$1:U$605,21,0)</f>
        <v>Sim</v>
      </c>
      <c r="Y38" s="13" t="s">
        <v>32</v>
      </c>
      <c r="Z38" s="12" t="str">
        <f>VLOOKUP(B38,'Dados do Inventário'!A$1:V$605,22,0)</f>
        <v>BAIXO</v>
      </c>
      <c r="AA38" s="13" t="s">
        <v>33</v>
      </c>
      <c r="AB38" s="12" t="str">
        <f>VLOOKUP(B38,'Dados do Inventário'!A$1:S$605,19,0)</f>
        <v>Portaria 70.389/17 - ANM (Agência Nacional de Mineração), Brasil</v>
      </c>
      <c r="AC38" s="13" t="s">
        <v>44</v>
      </c>
      <c r="AD38" s="12" t="str">
        <f>VLOOKUP(B38,'Dados do Inventário'!A$1:W$605,23,0)</f>
        <v>Não</v>
      </c>
      <c r="AE38" s="13" t="s">
        <v>34</v>
      </c>
      <c r="AF38" s="12" t="str">
        <f>VLOOKUP(B38,'Dados do Inventário'!A$1:X$605,24,0)</f>
        <v>Sim</v>
      </c>
      <c r="AG38" s="13" t="s">
        <v>35</v>
      </c>
      <c r="AH38" s="12" t="str">
        <f>VLOOKUP(B38,'Dados do Inventário'!A$1:Z$605,25,0)</f>
        <v>Sim</v>
      </c>
      <c r="AI38" s="13" t="s">
        <v>82</v>
      </c>
      <c r="AJ38" s="12" t="str">
        <f>VLOOKUP(B38,'Dados do Inventário'!A$1:AA$605,26,0)</f>
        <v>Sim. Sim.</v>
      </c>
      <c r="AK38" s="13" t="s">
        <v>29</v>
      </c>
      <c r="AL38" s="12" t="str">
        <f>VLOOKUP(B38,'Dados do Inventário'!A$1:AB$605,27,0)</f>
        <v>Sim, 2020</v>
      </c>
      <c r="AM38" s="13"/>
      <c r="AN38" s="12" t="str">
        <f>VLOOKUP(B38,'Dados do Inventário'!A$1:AC$605,28,0)</f>
        <v>Sim. Sim</v>
      </c>
    </row>
    <row r="39" spans="1:40" ht="25.5" x14ac:dyDescent="0.25">
      <c r="A39" s="19" t="s">
        <v>155</v>
      </c>
      <c r="B39" s="19" t="s">
        <v>155</v>
      </c>
      <c r="C39" s="13" t="s">
        <v>156</v>
      </c>
      <c r="D39" s="12" t="str">
        <f>_xlfn.CONCAT(VLOOKUP(B39,'Dados do Inventário'!A$1:L$605,4,0),", ",VLOOKUP(B39,'Dados do Inventário'!A$1:L$605,12,0),", ",VLOOKUP(B39,'Dados do Inventário'!A$1:L$605,10,0),", ",VLOOKUP(B39,'Dados do Inventário'!A$1:L$605,9,0),", ",VLOOKUP(B39,'Dados do Inventário'!A$1:L$605,8,0)," (SIRGAS 2000)")</f>
        <v>Brucutu, São Gonçalo do Rio Abaixo, Brasil, -43,3856799725096, -19,8839750086631 (SIRGAS 2000)</v>
      </c>
      <c r="E39" s="13" t="s">
        <v>27</v>
      </c>
      <c r="F39" s="12" t="s">
        <v>1095</v>
      </c>
      <c r="G39" s="13" t="s">
        <v>39</v>
      </c>
      <c r="H39" s="12" t="str">
        <f>VLOOKUP(B39,'Dados do Inventário'!A$1:M$605,13,0)</f>
        <v>Operação</v>
      </c>
      <c r="I39" s="13" t="s">
        <v>157</v>
      </c>
      <c r="J39" s="12">
        <f>VLOOKUP(B39,'Dados do Inventário'!A$1:N$605,14,0)</f>
        <v>1999</v>
      </c>
      <c r="K39" s="13" t="s">
        <v>29</v>
      </c>
      <c r="L39" s="12" t="str">
        <f>VLOOKUP(B39,'Dados do Inventário'!A$1:Y$605,25,0)</f>
        <v>Sim</v>
      </c>
      <c r="M39" s="13" t="s">
        <v>30</v>
      </c>
      <c r="N39" s="12" t="str">
        <f>VLOOKUP(B39,'Dados do Inventário'!A$1:O$605,15,0)</f>
        <v>Jusante</v>
      </c>
      <c r="O39" s="20">
        <v>83</v>
      </c>
      <c r="P39" s="17">
        <f>VLOOKUP(B39,'Dados do Inventário'!A$1:P$605,16,0)</f>
        <v>83</v>
      </c>
      <c r="Q39" s="20">
        <v>53.162357999999998</v>
      </c>
      <c r="R39" s="17">
        <f>VLOOKUP(B39,'Dados do Inventário'!A$1:Q$605,17,0)</f>
        <v>54363140.079999998</v>
      </c>
      <c r="S39" s="20">
        <v>78.680000000000007</v>
      </c>
      <c r="T39" s="17">
        <f>VLOOKUP(B39,'Dados do Inventário'!A$1:R$605,18,0)</f>
        <v>78680000</v>
      </c>
      <c r="U39" s="21" t="s">
        <v>31</v>
      </c>
      <c r="V39" s="18">
        <f>VLOOKUP(B39,'Dados do Inventário'!A$1:T$605,20,0)</f>
        <v>44876</v>
      </c>
      <c r="W39" s="13" t="s">
        <v>29</v>
      </c>
      <c r="X39" s="12" t="str">
        <f>VLOOKUP(B39,'Dados do Inventário'!A$1:U$605,21,0)</f>
        <v>Sim</v>
      </c>
      <c r="Y39" s="13" t="s">
        <v>32</v>
      </c>
      <c r="Z39" s="12" t="str">
        <f>VLOOKUP(B39,'Dados do Inventário'!A$1:V$605,22,0)</f>
        <v>BAIXO</v>
      </c>
      <c r="AA39" s="13" t="s">
        <v>33</v>
      </c>
      <c r="AB39" s="12" t="str">
        <f>VLOOKUP(B39,'Dados do Inventário'!A$1:S$605,19,0)</f>
        <v>Portaria 70.389/17 - ANM (Agência Nacional de Mineração), Brasil</v>
      </c>
      <c r="AC39" s="13" t="s">
        <v>29</v>
      </c>
      <c r="AD39" s="12" t="str">
        <f>VLOOKUP(B39,'Dados do Inventário'!A$1:W$605,23,0)</f>
        <v>Sim</v>
      </c>
      <c r="AE39" s="13" t="s">
        <v>34</v>
      </c>
      <c r="AF39" s="12" t="str">
        <f>VLOOKUP(B39,'Dados do Inventário'!A$1:X$605,24,0)</f>
        <v>Sim</v>
      </c>
      <c r="AG39" s="13" t="s">
        <v>35</v>
      </c>
      <c r="AH39" s="12" t="str">
        <f>VLOOKUP(B39,'Dados do Inventário'!A$1:Z$605,25,0)</f>
        <v>Sim</v>
      </c>
      <c r="AI39" s="13" t="s">
        <v>36</v>
      </c>
      <c r="AJ39" s="12" t="str">
        <f>VLOOKUP(B39,'Dados do Inventário'!A$1:AA$605,26,0)</f>
        <v>Sim. Sim.</v>
      </c>
      <c r="AK39" s="13" t="s">
        <v>29</v>
      </c>
      <c r="AL39" s="12" t="str">
        <f>VLOOKUP(B39,'Dados do Inventário'!A$1:AB$605,27,0)</f>
        <v>Sim, 2020</v>
      </c>
      <c r="AM39" s="13"/>
      <c r="AN39" s="12" t="str">
        <f>VLOOKUP(B39,'Dados do Inventário'!A$1:AC$605,28,0)</f>
        <v>Sim. Sim.</v>
      </c>
    </row>
    <row r="40" spans="1:40" x14ac:dyDescent="0.25">
      <c r="A40" s="19" t="s">
        <v>158</v>
      </c>
      <c r="B40" s="19" t="s">
        <v>158</v>
      </c>
      <c r="C40" s="13" t="s">
        <v>159</v>
      </c>
      <c r="D40" s="12" t="str">
        <f>_xlfn.CONCAT(VLOOKUP(B40,'Dados do Inventário'!A$1:L$605,4,0),", ",VLOOKUP(B40,'Dados do Inventário'!A$1:L$605,12,0),", ",VLOOKUP(B40,'Dados do Inventário'!A$1:L$605,10,0),", ",VLOOKUP(B40,'Dados do Inventário'!A$1:L$605,9,0),", ",VLOOKUP(B40,'Dados do Inventário'!A$1:L$605,8,0)," (SIRGAS 2000)")</f>
        <v>Gongo Soco, Barão de Cocais, Brasil, -43,5968669867366, -19,9701756352236 (SIRGAS 2000)</v>
      </c>
      <c r="E40" s="13" t="s">
        <v>27</v>
      </c>
      <c r="F40" s="12" t="s">
        <v>1095</v>
      </c>
      <c r="G40" s="13" t="s">
        <v>28</v>
      </c>
      <c r="H40" s="12" t="str">
        <f>VLOOKUP(B40,'Dados do Inventário'!A$1:M$605,13,0)</f>
        <v>Em Descaracterização</v>
      </c>
      <c r="I40" s="13" t="s">
        <v>55</v>
      </c>
      <c r="J40" s="12" t="str">
        <f>VLOOKUP(B40,'Dados do Inventário'!A$1:N$605,14,0)</f>
        <v>Indisponível</v>
      </c>
      <c r="K40" s="13" t="s">
        <v>29</v>
      </c>
      <c r="L40" s="12" t="str">
        <f>VLOOKUP(B40,'Dados do Inventário'!A$1:Y$605,25,0)</f>
        <v>Sim</v>
      </c>
      <c r="M40" s="13" t="s">
        <v>43</v>
      </c>
      <c r="N40" s="12" t="str">
        <f>VLOOKUP(B40,'Dados do Inventário'!A$1:O$605,15,0)</f>
        <v>Montante / desconhecido</v>
      </c>
      <c r="O40" s="20">
        <v>85</v>
      </c>
      <c r="P40" s="17">
        <f>VLOOKUP(B40,'Dados do Inventário'!A$1:P$605,16,0)</f>
        <v>85</v>
      </c>
      <c r="Q40" s="20">
        <v>6.0168489999999997</v>
      </c>
      <c r="R40" s="17">
        <f>VLOOKUP(B40,'Dados do Inventário'!A$1:Q$605,17,0)</f>
        <v>5950974</v>
      </c>
      <c r="S40" s="20">
        <v>0</v>
      </c>
      <c r="T40" s="17">
        <f>VLOOKUP(B40,'Dados do Inventário'!A$1:R$605,18,0)</f>
        <v>7177241.71</v>
      </c>
      <c r="U40" s="21" t="s">
        <v>31</v>
      </c>
      <c r="V40" s="18">
        <f>VLOOKUP(B40,'Dados do Inventário'!A$1:T$605,20,0)</f>
        <v>44711</v>
      </c>
      <c r="W40" s="13" t="s">
        <v>44</v>
      </c>
      <c r="X40" s="12" t="str">
        <f>VLOOKUP(B40,'Dados do Inventário'!A$1:U$605,21,0)</f>
        <v>Não</v>
      </c>
      <c r="Y40" s="13" t="s">
        <v>32</v>
      </c>
      <c r="Z40" s="12" t="str">
        <f>VLOOKUP(B40,'Dados do Inventário'!A$1:V$605,22,0)</f>
        <v>ALTO</v>
      </c>
      <c r="AA40" s="13" t="s">
        <v>33</v>
      </c>
      <c r="AB40" s="12" t="str">
        <f>VLOOKUP(B40,'Dados do Inventário'!A$1:S$605,19,0)</f>
        <v>Portaria 70.389/17 - ANM (Agência Nacional de Mineração), Brasil</v>
      </c>
      <c r="AC40" s="13" t="s">
        <v>29</v>
      </c>
      <c r="AD40" s="12" t="str">
        <f>VLOOKUP(B40,'Dados do Inventário'!A$1:W$605,23,0)</f>
        <v>Sim</v>
      </c>
      <c r="AE40" s="13" t="s">
        <v>34</v>
      </c>
      <c r="AF40" s="12" t="str">
        <f>VLOOKUP(B40,'Dados do Inventário'!A$1:X$605,24,0)</f>
        <v>Sim</v>
      </c>
      <c r="AG40" s="13" t="s">
        <v>35</v>
      </c>
      <c r="AH40" s="12" t="str">
        <f>VLOOKUP(B40,'Dados do Inventário'!A$1:Z$605,25,0)</f>
        <v>Sim</v>
      </c>
      <c r="AI40" s="13" t="s">
        <v>51</v>
      </c>
      <c r="AJ40" s="12" t="str">
        <f>VLOOKUP(B40,'Dados do Inventário'!A$1:AA$605,26,0)</f>
        <v>Sim. Sim.</v>
      </c>
      <c r="AK40" s="13" t="s">
        <v>29</v>
      </c>
      <c r="AL40" s="12" t="str">
        <f>VLOOKUP(B40,'Dados do Inventário'!A$1:AB$605,27,0)</f>
        <v>Sim, 2020</v>
      </c>
      <c r="AM40" s="13"/>
      <c r="AN40" s="12" t="str">
        <f>VLOOKUP(B40,'Dados do Inventário'!A$1:AC$605,28,0)</f>
        <v>Sim. Não</v>
      </c>
    </row>
    <row r="41" spans="1:40" ht="51" x14ac:dyDescent="0.25">
      <c r="A41" s="19" t="s">
        <v>160</v>
      </c>
      <c r="B41" s="19" t="s">
        <v>373</v>
      </c>
      <c r="C41" s="13" t="s">
        <v>161</v>
      </c>
      <c r="D41" s="12" t="str">
        <f>_xlfn.CONCAT(VLOOKUP(B41,'Dados do Inventário'!A$1:L$605,4,0),", ",VLOOKUP(B41,'Dados do Inventário'!A$1:L$605,12,0),", ",VLOOKUP(B41,'Dados do Inventário'!A$1:L$605,10,0),", ",VLOOKUP(B41,'Dados do Inventário'!A$1:L$605,9,0),", ",VLOOKUP(B41,'Dados do Inventário'!A$1:L$605,8,0)," (SIRGAS 2000)")</f>
        <v>Conceição, Itabira, Brasil, -43,2741462986937, -19,6475906796733 (SIRGAS 2000)</v>
      </c>
      <c r="E41" s="13" t="s">
        <v>27</v>
      </c>
      <c r="F41" s="12" t="s">
        <v>1095</v>
      </c>
      <c r="G41" s="13" t="s">
        <v>39</v>
      </c>
      <c r="H41" s="12" t="str">
        <f>VLOOKUP(B41,'Dados do Inventário'!A$1:M$605,13,0)</f>
        <v>Operação</v>
      </c>
      <c r="I41" s="13" t="s">
        <v>162</v>
      </c>
      <c r="J41" s="12">
        <f>VLOOKUP(B41,'Dados do Inventário'!A$1:N$605,14,0)</f>
        <v>1977</v>
      </c>
      <c r="K41" s="13" t="s">
        <v>29</v>
      </c>
      <c r="L41" s="12" t="str">
        <f>VLOOKUP(B41,'Dados do Inventário'!A$1:Y$605,25,0)</f>
        <v>Sim</v>
      </c>
      <c r="M41" s="13" t="s">
        <v>30</v>
      </c>
      <c r="N41" s="12" t="str">
        <f>VLOOKUP(B41,'Dados do Inventário'!A$1:O$605,15,0)</f>
        <v>Montante / desconhecido</v>
      </c>
      <c r="O41" s="20">
        <v>60</v>
      </c>
      <c r="P41" s="17">
        <f>VLOOKUP(B41,'Dados do Inventário'!A$1:P$605,16,0)</f>
        <v>50.7</v>
      </c>
      <c r="Q41" s="20">
        <v>32.874318000000002</v>
      </c>
      <c r="R41" s="17">
        <f>VLOOKUP(B41,'Dados do Inventário'!A$1:Q$605,17,0)</f>
        <v>31792701.690000001</v>
      </c>
      <c r="S41" s="20">
        <v>40.159999999999997</v>
      </c>
      <c r="T41" s="17">
        <f>VLOOKUP(B41,'Dados do Inventário'!A$1:R$605,18,0)</f>
        <v>40160000</v>
      </c>
      <c r="U41" s="21" t="s">
        <v>31</v>
      </c>
      <c r="V41" s="18">
        <f>VLOOKUP(B41,'Dados do Inventário'!A$1:T$605,20,0)</f>
        <v>44855</v>
      </c>
      <c r="W41" s="13" t="s">
        <v>29</v>
      </c>
      <c r="X41" s="12" t="str">
        <f>VLOOKUP(B41,'Dados do Inventário'!A$1:U$605,21,0)</f>
        <v>Sim</v>
      </c>
      <c r="Y41" s="13" t="s">
        <v>32</v>
      </c>
      <c r="Z41" s="12" t="str">
        <f>VLOOKUP(B41,'Dados do Inventário'!A$1:V$605,22,0)</f>
        <v>BAIXO</v>
      </c>
      <c r="AA41" s="13" t="s">
        <v>33</v>
      </c>
      <c r="AB41" s="12" t="str">
        <f>VLOOKUP(B41,'Dados do Inventário'!A$1:S$605,19,0)</f>
        <v>Portaria 70.389/17 - ANM (Agência Nacional de Mineração), Brasil</v>
      </c>
      <c r="AC41" s="13" t="s">
        <v>29</v>
      </c>
      <c r="AD41" s="12" t="str">
        <f>VLOOKUP(B41,'Dados do Inventário'!A$1:W$605,23,0)</f>
        <v>Sim</v>
      </c>
      <c r="AE41" s="13" t="s">
        <v>34</v>
      </c>
      <c r="AF41" s="12" t="str">
        <f>VLOOKUP(B41,'Dados do Inventário'!A$1:X$605,24,0)</f>
        <v>Sim</v>
      </c>
      <c r="AG41" s="13" t="s">
        <v>35</v>
      </c>
      <c r="AH41" s="12" t="str">
        <f>VLOOKUP(B41,'Dados do Inventário'!A$1:Z$605,25,0)</f>
        <v>Sim</v>
      </c>
      <c r="AI41" s="13" t="s">
        <v>36</v>
      </c>
      <c r="AJ41" s="12" t="str">
        <f>VLOOKUP(B41,'Dados do Inventário'!A$1:AA$605,26,0)</f>
        <v>Sim. Sim.</v>
      </c>
      <c r="AK41" s="13" t="s">
        <v>29</v>
      </c>
      <c r="AL41" s="12" t="str">
        <f>VLOOKUP(B41,'Dados do Inventário'!A$1:AB$605,27,0)</f>
        <v>Sim, 2020</v>
      </c>
      <c r="AM41" s="13" t="s">
        <v>163</v>
      </c>
      <c r="AN41" s="12" t="str">
        <f>VLOOKUP(B41,'Dados do Inventário'!A$1:AC$605,28,0)</f>
        <v>Sim. Sim.</v>
      </c>
    </row>
    <row r="42" spans="1:40" x14ac:dyDescent="0.25">
      <c r="A42" s="19" t="s">
        <v>164</v>
      </c>
      <c r="B42" s="19" t="s">
        <v>164</v>
      </c>
      <c r="C42" s="13" t="s">
        <v>165</v>
      </c>
      <c r="D42" s="12" t="str">
        <f>_xlfn.CONCAT(VLOOKUP(B42,'Dados do Inventário'!A$1:L$605,4,0),", ",VLOOKUP(B42,'Dados do Inventário'!A$1:L$605,12,0),", ",VLOOKUP(B42,'Dados do Inventário'!A$1:L$605,10,0),", ",VLOOKUP(B42,'Dados do Inventário'!A$1:L$605,9,0),", ",VLOOKUP(B42,'Dados do Inventário'!A$1:L$605,8,0)," (SIRGAS 2000)")</f>
        <v>Timbopeba, Ouro Preto, Brasil, -43,4962351495865, -20,2705143863344 (SIRGAS 2000)</v>
      </c>
      <c r="E42" s="13" t="s">
        <v>27</v>
      </c>
      <c r="F42" s="12" t="s">
        <v>1095</v>
      </c>
      <c r="G42" s="13" t="s">
        <v>39</v>
      </c>
      <c r="H42" s="12" t="str">
        <f>VLOOKUP(B42,'Dados do Inventário'!A$1:M$605,13,0)</f>
        <v>Operação</v>
      </c>
      <c r="I42" s="13">
        <v>1983</v>
      </c>
      <c r="J42" s="12">
        <f>VLOOKUP(B42,'Dados do Inventário'!A$1:N$605,14,0)</f>
        <v>1982</v>
      </c>
      <c r="K42" s="13" t="s">
        <v>29</v>
      </c>
      <c r="L42" s="12" t="str">
        <f>VLOOKUP(B42,'Dados do Inventário'!A$1:Y$605,25,0)</f>
        <v>Sim</v>
      </c>
      <c r="M42" s="13" t="s">
        <v>58</v>
      </c>
      <c r="N42" s="12" t="str">
        <f>VLOOKUP(B42,'Dados do Inventário'!A$1:O$605,15,0)</f>
        <v>Etapa única</v>
      </c>
      <c r="O42" s="20">
        <v>64.900000000000006</v>
      </c>
      <c r="P42" s="17">
        <f>VLOOKUP(B42,'Dados do Inventário'!A$1:P$605,16,0)</f>
        <v>64.900000000000006</v>
      </c>
      <c r="Q42" s="20">
        <v>26.84</v>
      </c>
      <c r="R42" s="17">
        <f>VLOOKUP(B42,'Dados do Inventário'!A$1:Q$605,17,0)</f>
        <v>27024912</v>
      </c>
      <c r="S42" s="20">
        <v>28.319413999999998</v>
      </c>
      <c r="T42" s="17">
        <f>VLOOKUP(B42,'Dados do Inventário'!A$1:R$605,18,0)</f>
        <v>28319414</v>
      </c>
      <c r="U42" s="21" t="s">
        <v>31</v>
      </c>
      <c r="V42" s="18">
        <f>VLOOKUP(B42,'Dados do Inventário'!A$1:T$605,20,0)</f>
        <v>44075</v>
      </c>
      <c r="W42" s="13" t="s">
        <v>29</v>
      </c>
      <c r="X42" s="12" t="str">
        <f>VLOOKUP(B42,'Dados do Inventário'!A$1:U$605,21,0)</f>
        <v>Sim</v>
      </c>
      <c r="Y42" s="13" t="s">
        <v>32</v>
      </c>
      <c r="Z42" s="12" t="str">
        <f>VLOOKUP(B42,'Dados do Inventário'!A$1:V$605,22,0)</f>
        <v>BAIXO</v>
      </c>
      <c r="AA42" s="13" t="s">
        <v>33</v>
      </c>
      <c r="AB42" s="12" t="str">
        <f>VLOOKUP(B42,'Dados do Inventário'!A$1:S$605,19,0)</f>
        <v>Portaria 70.389/17 - ANM (Agência Nacional de Mineração), Brasil</v>
      </c>
      <c r="AC42" s="13" t="s">
        <v>44</v>
      </c>
      <c r="AD42" s="12" t="str">
        <f>VLOOKUP(B42,'Dados do Inventário'!A$1:W$605,23,0)</f>
        <v>Não</v>
      </c>
      <c r="AE42" s="13" t="s">
        <v>34</v>
      </c>
      <c r="AF42" s="12" t="str">
        <f>VLOOKUP(B42,'Dados do Inventário'!A$1:X$605,24,0)</f>
        <v>Sim</v>
      </c>
      <c r="AG42" s="13" t="s">
        <v>35</v>
      </c>
      <c r="AH42" s="12" t="str">
        <f>VLOOKUP(B42,'Dados do Inventário'!A$1:Z$605,25,0)</f>
        <v>Sim</v>
      </c>
      <c r="AI42" s="13" t="s">
        <v>36</v>
      </c>
      <c r="AJ42" s="12" t="str">
        <f>VLOOKUP(B42,'Dados do Inventário'!A$1:AA$605,26,0)</f>
        <v>Sim. Sim.</v>
      </c>
      <c r="AK42" s="13" t="s">
        <v>29</v>
      </c>
      <c r="AL42" s="12" t="str">
        <f>VLOOKUP(B42,'Dados do Inventário'!A$1:AB$605,27,0)</f>
        <v>Sim, 2020</v>
      </c>
      <c r="AM42" s="13" t="s">
        <v>166</v>
      </c>
      <c r="AN42" s="12" t="str">
        <f>VLOOKUP(B42,'Dados do Inventário'!A$1:AC$605,28,0)</f>
        <v>Sim. Sim.</v>
      </c>
    </row>
    <row r="43" spans="1:40" x14ac:dyDescent="0.25">
      <c r="A43" s="19" t="s">
        <v>167</v>
      </c>
      <c r="B43" s="19" t="s">
        <v>167</v>
      </c>
      <c r="C43" s="13" t="s">
        <v>168</v>
      </c>
      <c r="D43" s="12" t="str">
        <f>_xlfn.CONCAT(VLOOKUP(B43,'Dados do Inventário'!A$1:L$605,4,0),", ",VLOOKUP(B43,'Dados do Inventário'!A$1:L$605,12,0),", ",VLOOKUP(B43,'Dados do Inventário'!A$1:L$605,10,0),", ",VLOOKUP(B43,'Dados do Inventário'!A$1:L$605,9,0),", ",VLOOKUP(B43,'Dados do Inventário'!A$1:L$605,8,0)," (SIRGAS 2000)")</f>
        <v>Brucutu, São Gonçalo do Rio Abaixo, Brasil, -43,4137926152907, -19,8514462174703 (SIRGAS 2000)</v>
      </c>
      <c r="E43" s="13" t="s">
        <v>27</v>
      </c>
      <c r="F43" s="12" t="s">
        <v>1095</v>
      </c>
      <c r="G43" s="13" t="s">
        <v>143</v>
      </c>
      <c r="H43" s="12" t="str">
        <f>VLOOKUP(B43,'Dados do Inventário'!A$1:M$605,13,0)</f>
        <v>Em Construção</v>
      </c>
      <c r="I43" s="13" t="s">
        <v>143</v>
      </c>
      <c r="J43" s="12" t="str">
        <f>VLOOKUP(B43,'Dados do Inventário'!A$1:N$605,14,0)</f>
        <v>Indisponível</v>
      </c>
      <c r="K43" s="13" t="s">
        <v>143</v>
      </c>
      <c r="L43" s="12" t="str">
        <f>VLOOKUP(B43,'Dados do Inventário'!A$1:Y$605,25,0)</f>
        <v>Em Implantação</v>
      </c>
      <c r="M43" s="13" t="s">
        <v>58</v>
      </c>
      <c r="N43" s="12" t="str">
        <f>VLOOKUP(B43,'Dados do Inventário'!A$1:O$605,15,0)</f>
        <v>Etapa única</v>
      </c>
      <c r="O43" s="13" t="s">
        <v>143</v>
      </c>
      <c r="P43" s="17">
        <f>VLOOKUP(B43,'Dados do Inventário'!A$1:P$605,16,0)</f>
        <v>0</v>
      </c>
      <c r="Q43" s="13" t="s">
        <v>143</v>
      </c>
      <c r="R43" s="17">
        <f>VLOOKUP(B43,'Dados do Inventário'!A$1:Q$605,17,0)</f>
        <v>0</v>
      </c>
      <c r="S43" s="13" t="s">
        <v>143</v>
      </c>
      <c r="T43" s="17">
        <f>VLOOKUP(B43,'Dados do Inventário'!A$1:R$605,18,0)</f>
        <v>0</v>
      </c>
      <c r="U43" s="22" t="s">
        <v>143</v>
      </c>
      <c r="V43" s="18">
        <f>VLOOKUP(B43,'Dados do Inventário'!A$1:T$605,20,0)</f>
        <v>44477</v>
      </c>
      <c r="W43" s="22" t="s">
        <v>143</v>
      </c>
      <c r="X43" s="12" t="str">
        <f>VLOOKUP(B43,'Dados do Inventário'!A$1:U$605,21,0)</f>
        <v>Em Construção</v>
      </c>
      <c r="Y43" s="13" t="s">
        <v>143</v>
      </c>
      <c r="Z43" s="12" t="str">
        <f>VLOOKUP(B43,'Dados do Inventário'!A$1:V$605,22,0)</f>
        <v>ALTO</v>
      </c>
      <c r="AA43" s="13" t="s">
        <v>33</v>
      </c>
      <c r="AB43" s="12" t="str">
        <f>VLOOKUP(B43,'Dados do Inventário'!A$1:S$605,19,0)</f>
        <v>Portaria 70.389/17 - ANM (Agência Nacional de Mineração), Brasil</v>
      </c>
      <c r="AC43" s="13" t="s">
        <v>143</v>
      </c>
      <c r="AD43" s="12">
        <f>VLOOKUP(B43,'Dados do Inventário'!A$1:W$605,23,0)</f>
        <v>0</v>
      </c>
      <c r="AE43" s="13" t="s">
        <v>143</v>
      </c>
      <c r="AF43" s="12" t="str">
        <f>VLOOKUP(B43,'Dados do Inventário'!A$1:X$605,24,0)</f>
        <v>Sim</v>
      </c>
      <c r="AG43" s="13" t="s">
        <v>144</v>
      </c>
      <c r="AH43" s="12" t="str">
        <f>VLOOKUP(B43,'Dados do Inventário'!A$1:Z$605,25,0)</f>
        <v>Em Implantação</v>
      </c>
      <c r="AI43" s="13" t="s">
        <v>36</v>
      </c>
      <c r="AJ43" s="12">
        <f>VLOOKUP(B43,'Dados do Inventário'!A$1:AA$605,26,0)</f>
        <v>0</v>
      </c>
      <c r="AK43" s="13" t="s">
        <v>29</v>
      </c>
      <c r="AL43" s="12" t="str">
        <f>VLOOKUP(B43,'Dados do Inventário'!A$1:AB$605,27,0)</f>
        <v>Em implementação</v>
      </c>
      <c r="AM43" s="13"/>
      <c r="AN43" s="12" t="str">
        <f>VLOOKUP(B43,'Dados do Inventário'!A$1:AC$605,28,0)</f>
        <v>Sim. Sim.</v>
      </c>
    </row>
    <row r="44" spans="1:40" x14ac:dyDescent="0.25">
      <c r="A44" s="19" t="s">
        <v>169</v>
      </c>
      <c r="B44" s="19" t="s">
        <v>169</v>
      </c>
      <c r="C44" s="13" t="s">
        <v>170</v>
      </c>
      <c r="D44" s="12" t="str">
        <f>_xlfn.CONCAT(VLOOKUP(B44,'Dados do Inventário'!A$1:L$605,4,0),", ",VLOOKUP(B44,'Dados do Inventário'!A$1:L$605,12,0),", ",VLOOKUP(B44,'Dados do Inventário'!A$1:L$605,10,0),", ",VLOOKUP(B44,'Dados do Inventário'!A$1:L$605,9,0),", ",VLOOKUP(B44,'Dados do Inventário'!A$1:L$605,8,0)," (SIRGAS 2000)")</f>
        <v>Abóboras, Nova Lima, Brasil, -43,8670088487305, -20,1818780122254 (SIRGAS 2000)</v>
      </c>
      <c r="E44" s="13" t="s">
        <v>27</v>
      </c>
      <c r="F44" s="12" t="s">
        <v>1095</v>
      </c>
      <c r="G44" s="13" t="s">
        <v>28</v>
      </c>
      <c r="H44" s="12" t="str">
        <f>VLOOKUP(B44,'Dados do Inventário'!A$1:M$605,13,0)</f>
        <v>Em Descaracterização</v>
      </c>
      <c r="I44" s="13" t="s">
        <v>90</v>
      </c>
      <c r="J44" s="12">
        <f>VLOOKUP(B44,'Dados do Inventário'!A$1:N$605,14,0)</f>
        <v>2001</v>
      </c>
      <c r="K44" s="13" t="s">
        <v>29</v>
      </c>
      <c r="L44" s="12" t="str">
        <f>VLOOKUP(B44,'Dados do Inventário'!A$1:Y$605,25,0)</f>
        <v>Sim</v>
      </c>
      <c r="M44" s="13" t="s">
        <v>43</v>
      </c>
      <c r="N44" s="12" t="str">
        <f>VLOOKUP(B44,'Dados do Inventário'!A$1:O$605,15,0)</f>
        <v>Montante / desconhecido</v>
      </c>
      <c r="O44" s="20">
        <v>35</v>
      </c>
      <c r="P44" s="17">
        <f>VLOOKUP(B44,'Dados do Inventário'!A$1:P$605,16,0)</f>
        <v>35</v>
      </c>
      <c r="Q44" s="20">
        <v>9.5</v>
      </c>
      <c r="R44" s="17">
        <f>VLOOKUP(B44,'Dados do Inventário'!A$1:Q$605,17,0)</f>
        <v>8500000</v>
      </c>
      <c r="S44" s="20">
        <v>12.409893</v>
      </c>
      <c r="T44" s="17">
        <f>VLOOKUP(B44,'Dados do Inventário'!A$1:R$605,18,0)</f>
        <v>12409893</v>
      </c>
      <c r="U44" s="21" t="s">
        <v>31</v>
      </c>
      <c r="V44" s="18">
        <f>VLOOKUP(B44,'Dados do Inventário'!A$1:T$605,20,0)</f>
        <v>44742</v>
      </c>
      <c r="W44" s="13" t="s">
        <v>29</v>
      </c>
      <c r="X44" s="12" t="str">
        <f>VLOOKUP(B44,'Dados do Inventário'!A$1:U$605,21,0)</f>
        <v>Sim</v>
      </c>
      <c r="Y44" s="13" t="s">
        <v>32</v>
      </c>
      <c r="Z44" s="12" t="str">
        <f>VLOOKUP(B44,'Dados do Inventário'!A$1:V$605,22,0)</f>
        <v>ALTO</v>
      </c>
      <c r="AA44" s="13" t="s">
        <v>33</v>
      </c>
      <c r="AB44" s="12" t="str">
        <f>VLOOKUP(B44,'Dados do Inventário'!A$1:S$605,19,0)</f>
        <v>Portaria 70.389/17 - ANM (Agência Nacional de Mineração), Brasil</v>
      </c>
      <c r="AC44" s="13" t="s">
        <v>29</v>
      </c>
      <c r="AD44" s="12" t="str">
        <f>VLOOKUP(B44,'Dados do Inventário'!A$1:W$605,23,0)</f>
        <v>Sim</v>
      </c>
      <c r="AE44" s="13" t="s">
        <v>34</v>
      </c>
      <c r="AF44" s="12" t="str">
        <f>VLOOKUP(B44,'Dados do Inventário'!A$1:X$605,24,0)</f>
        <v>Sim</v>
      </c>
      <c r="AG44" s="13" t="s">
        <v>35</v>
      </c>
      <c r="AH44" s="12" t="str">
        <f>VLOOKUP(B44,'Dados do Inventário'!A$1:Z$605,25,0)</f>
        <v>Sim</v>
      </c>
      <c r="AI44" s="13" t="s">
        <v>82</v>
      </c>
      <c r="AJ44" s="12" t="str">
        <f>VLOOKUP(B44,'Dados do Inventário'!A$1:AA$605,26,0)</f>
        <v>Sim. Sim.</v>
      </c>
      <c r="AK44" s="13" t="s">
        <v>29</v>
      </c>
      <c r="AL44" s="12" t="str">
        <f>VLOOKUP(B44,'Dados do Inventário'!A$1:AB$605,27,0)</f>
        <v>Sim, 2020</v>
      </c>
      <c r="AM44" s="13" t="s">
        <v>171</v>
      </c>
      <c r="AN44" s="12" t="str">
        <f>VLOOKUP(B44,'Dados do Inventário'!A$1:AC$605,28,0)</f>
        <v>Sim. Sim</v>
      </c>
    </row>
    <row r="45" spans="1:40" x14ac:dyDescent="0.25">
      <c r="A45" s="19" t="s">
        <v>172</v>
      </c>
      <c r="B45" s="19" t="s">
        <v>172</v>
      </c>
      <c r="C45" s="13" t="s">
        <v>173</v>
      </c>
      <c r="D45" s="12" t="str">
        <f>_xlfn.CONCAT(VLOOKUP(B45,'Dados do Inventário'!A$1:L$605,4,0),", ",VLOOKUP(B45,'Dados do Inventário'!A$1:L$605,12,0),", ",VLOOKUP(B45,'Dados do Inventário'!A$1:L$605,10,0),", ",VLOOKUP(B45,'Dados do Inventário'!A$1:L$605,9,0),", ",VLOOKUP(B45,'Dados do Inventário'!A$1:L$605,8,0)," (SIRGAS 2000)")</f>
        <v>Córrego do Feijão, Brumadinho, Brasil, -44,1244191773724, -20,1190768273628 (SIRGAS 2000)</v>
      </c>
      <c r="E45" s="13" t="s">
        <v>27</v>
      </c>
      <c r="F45" s="12" t="s">
        <v>1095</v>
      </c>
      <c r="G45" s="13" t="s">
        <v>28</v>
      </c>
      <c r="H45" s="12" t="str">
        <f>VLOOKUP(B45,'Dados do Inventário'!A$1:M$605,13,0)</f>
        <v>Inativa</v>
      </c>
      <c r="I45" s="13" t="s">
        <v>49</v>
      </c>
      <c r="J45" s="12">
        <f>VLOOKUP(B45,'Dados do Inventário'!A$1:N$605,14,0)</f>
        <v>1998</v>
      </c>
      <c r="K45" s="13" t="s">
        <v>29</v>
      </c>
      <c r="L45" s="12" t="str">
        <f>VLOOKUP(B45,'Dados do Inventário'!A$1:Y$605,25,0)</f>
        <v>Sim</v>
      </c>
      <c r="M45" s="13" t="s">
        <v>58</v>
      </c>
      <c r="N45" s="12" t="str">
        <f>VLOOKUP(B45,'Dados do Inventário'!A$1:O$605,15,0)</f>
        <v>Etapa única</v>
      </c>
      <c r="O45" s="20">
        <v>40</v>
      </c>
      <c r="P45" s="17">
        <f>VLOOKUP(B45,'Dados do Inventário'!A$1:P$605,16,0)</f>
        <v>45.15</v>
      </c>
      <c r="Q45" s="20">
        <v>0.50267099999999998</v>
      </c>
      <c r="R45" s="17">
        <f>VLOOKUP(B45,'Dados do Inventário'!A$1:Q$605,17,0)</f>
        <v>502671</v>
      </c>
      <c r="S45" s="20">
        <v>0.64618799999999998</v>
      </c>
      <c r="T45" s="17">
        <f>VLOOKUP(B45,'Dados do Inventário'!A$1:R$605,18,0)</f>
        <v>646188</v>
      </c>
      <c r="U45" s="21" t="s">
        <v>31</v>
      </c>
      <c r="V45" s="18">
        <f>VLOOKUP(B45,'Dados do Inventário'!A$1:T$605,20,0)</f>
        <v>44075</v>
      </c>
      <c r="W45" s="13" t="s">
        <v>29</v>
      </c>
      <c r="X45" s="12" t="str">
        <f>VLOOKUP(B45,'Dados do Inventário'!A$1:U$605,21,0)</f>
        <v>Sim</v>
      </c>
      <c r="Y45" s="13" t="s">
        <v>32</v>
      </c>
      <c r="Z45" s="12" t="str">
        <f>VLOOKUP(B45,'Dados do Inventário'!A$1:V$605,22,0)</f>
        <v>BAIXO</v>
      </c>
      <c r="AA45" s="13" t="s">
        <v>33</v>
      </c>
      <c r="AB45" s="12" t="str">
        <f>VLOOKUP(B45,'Dados do Inventário'!A$1:S$605,19,0)</f>
        <v>Portaria 70.389/17 - ANM (Agência Nacional de Mineração), Brasil</v>
      </c>
      <c r="AC45" s="13" t="s">
        <v>29</v>
      </c>
      <c r="AD45" s="12" t="str">
        <f>VLOOKUP(B45,'Dados do Inventário'!A$1:W$605,23,0)</f>
        <v>Sim</v>
      </c>
      <c r="AE45" s="13" t="s">
        <v>34</v>
      </c>
      <c r="AF45" s="12" t="str">
        <f>VLOOKUP(B45,'Dados do Inventário'!A$1:X$605,24,0)</f>
        <v>Sim</v>
      </c>
      <c r="AG45" s="13" t="s">
        <v>35</v>
      </c>
      <c r="AH45" s="12" t="str">
        <f>VLOOKUP(B45,'Dados do Inventário'!A$1:Z$605,25,0)</f>
        <v>Sim</v>
      </c>
      <c r="AI45" s="13" t="s">
        <v>51</v>
      </c>
      <c r="AJ45" s="12" t="str">
        <f>VLOOKUP(B45,'Dados do Inventário'!A$1:AA$605,26,0)</f>
        <v>Sim. Sim.</v>
      </c>
      <c r="AK45" s="13" t="s">
        <v>29</v>
      </c>
      <c r="AL45" s="12" t="str">
        <f>VLOOKUP(B45,'Dados do Inventário'!A$1:AB$605,27,0)</f>
        <v>Sim, 2020</v>
      </c>
      <c r="AM45" s="13" t="s">
        <v>174</v>
      </c>
      <c r="AN45" s="12" t="str">
        <f>VLOOKUP(B45,'Dados do Inventário'!A$1:AC$605,28,0)</f>
        <v>Sim. Não</v>
      </c>
    </row>
    <row r="46" spans="1:40" x14ac:dyDescent="0.25">
      <c r="A46" s="19" t="s">
        <v>175</v>
      </c>
      <c r="B46" s="19" t="s">
        <v>175</v>
      </c>
      <c r="C46" s="13" t="s">
        <v>81</v>
      </c>
      <c r="D46" s="12" t="str">
        <f>_xlfn.CONCAT(VLOOKUP(B46,'Dados do Inventário'!A$1:L$605,4,0),", ",VLOOKUP(B46,'Dados do Inventário'!A$1:L$605,12,0),", ",VLOOKUP(B46,'Dados do Inventário'!A$1:L$605,10,0),", ",VLOOKUP(B46,'Dados do Inventário'!A$1:L$605,9,0),", ",VLOOKUP(B46,'Dados do Inventário'!A$1:L$605,8,0)," (SIRGAS 2000)")</f>
        <v>Alegria, Mariana, Brasil, -43,4847075455884, -20,166753381563 (SIRGAS 2000)</v>
      </c>
      <c r="E46" s="13" t="s">
        <v>27</v>
      </c>
      <c r="F46" s="12" t="s">
        <v>1095</v>
      </c>
      <c r="G46" s="13" t="s">
        <v>28</v>
      </c>
      <c r="H46" s="12" t="str">
        <f>VLOOKUP(B46,'Dados do Inventário'!A$1:M$605,13,0)</f>
        <v>Em Descaracterização</v>
      </c>
      <c r="I46" s="13">
        <v>1988</v>
      </c>
      <c r="J46" s="12">
        <f>VLOOKUP(B46,'Dados do Inventário'!A$1:N$605,14,0)</f>
        <v>1988</v>
      </c>
      <c r="K46" s="13" t="s">
        <v>44</v>
      </c>
      <c r="L46" s="12" t="str">
        <f>VLOOKUP(B46,'Dados do Inventário'!A$1:Y$605,25,0)</f>
        <v>Não</v>
      </c>
      <c r="M46" s="13" t="s">
        <v>43</v>
      </c>
      <c r="N46" s="12" t="str">
        <f>VLOOKUP(B46,'Dados do Inventário'!A$1:O$605,15,0)</f>
        <v>Montante / desconhecido</v>
      </c>
      <c r="O46" s="20">
        <v>70</v>
      </c>
      <c r="P46" s="17">
        <f>VLOOKUP(B46,'Dados do Inventário'!A$1:P$605,16,0)</f>
        <v>70</v>
      </c>
      <c r="Q46" s="20">
        <v>6.17</v>
      </c>
      <c r="R46" s="17">
        <f>VLOOKUP(B46,'Dados do Inventário'!A$1:Q$605,17,0)</f>
        <v>6170000</v>
      </c>
      <c r="S46" s="20">
        <v>0</v>
      </c>
      <c r="T46" s="17">
        <f>VLOOKUP(B46,'Dados do Inventário'!A$1:R$605,18,0)</f>
        <v>6500000</v>
      </c>
      <c r="U46" s="21" t="s">
        <v>31</v>
      </c>
      <c r="V46" s="18">
        <f>VLOOKUP(B46,'Dados do Inventário'!A$1:T$605,20,0)</f>
        <v>44530</v>
      </c>
      <c r="W46" s="13" t="s">
        <v>44</v>
      </c>
      <c r="X46" s="12" t="str">
        <f>VLOOKUP(B46,'Dados do Inventário'!A$1:U$605,21,0)</f>
        <v>Não</v>
      </c>
      <c r="Y46" s="13" t="s">
        <v>32</v>
      </c>
      <c r="Z46" s="12" t="str">
        <f>VLOOKUP(B46,'Dados do Inventário'!A$1:V$605,22,0)</f>
        <v>ALTO</v>
      </c>
      <c r="AA46" s="13" t="s">
        <v>33</v>
      </c>
      <c r="AB46" s="12" t="str">
        <f>VLOOKUP(B46,'Dados do Inventário'!A$1:S$605,19,0)</f>
        <v>Portaria 70.389/17 - ANM (Agência Nacional de Mineração), Brasil</v>
      </c>
      <c r="AC46" s="13" t="s">
        <v>29</v>
      </c>
      <c r="AD46" s="12" t="str">
        <f>VLOOKUP(B46,'Dados do Inventário'!A$1:W$605,23,0)</f>
        <v>Sim</v>
      </c>
      <c r="AE46" s="13" t="s">
        <v>34</v>
      </c>
      <c r="AF46" s="12" t="str">
        <f>VLOOKUP(B46,'Dados do Inventário'!A$1:X$605,24,0)</f>
        <v>Sim</v>
      </c>
      <c r="AG46" s="13" t="s">
        <v>35</v>
      </c>
      <c r="AH46" s="12" t="str">
        <f>VLOOKUP(B46,'Dados do Inventário'!A$1:Z$605,25,0)</f>
        <v>Não</v>
      </c>
      <c r="AI46" s="13" t="s">
        <v>51</v>
      </c>
      <c r="AJ46" s="12" t="str">
        <f>VLOOKUP(B46,'Dados do Inventário'!A$1:AA$605,26,0)</f>
        <v>Sim. Sim.</v>
      </c>
      <c r="AK46" s="13" t="s">
        <v>29</v>
      </c>
      <c r="AL46" s="12" t="str">
        <f>VLOOKUP(B46,'Dados do Inventário'!A$1:AB$605,27,0)</f>
        <v>Sim, 2020</v>
      </c>
      <c r="AM46" s="13"/>
      <c r="AN46" s="12" t="str">
        <f>VLOOKUP(B46,'Dados do Inventário'!A$1:AC$605,28,0)</f>
        <v>Sim. Não</v>
      </c>
    </row>
    <row r="47" spans="1:40" x14ac:dyDescent="0.25">
      <c r="A47" s="1" t="s">
        <v>176</v>
      </c>
      <c r="B47" s="1" t="s">
        <v>375</v>
      </c>
      <c r="C47" s="12" t="s">
        <v>177</v>
      </c>
      <c r="D47" s="12" t="str">
        <f>_xlfn.CONCAT(VLOOKUP(B47,'Dados do Inventário'!A$1:L$605,4,0),", ",VLOOKUP(B47,'Dados do Inventário'!A$1:L$605,12,0),", ",VLOOKUP(B47,'Dados do Inventário'!A$1:L$605,10,0),", ",VLOOKUP(B47,'Dados do Inventário'!A$1:L$605,9,0),", ",VLOOKUP(B47,'Dados do Inventário'!A$1:L$605,8,0)," (SIRGAS 2000)")</f>
        <v>Copper Cliff, Sudbury, Canadá, -81,0838950166959, 46,4781600166332 (SIRGAS 2000)</v>
      </c>
      <c r="E47" s="12" t="s">
        <v>178</v>
      </c>
      <c r="F47" s="12" t="s">
        <v>1095</v>
      </c>
      <c r="G47" s="12" t="s">
        <v>28</v>
      </c>
      <c r="H47" s="12" t="str">
        <f>VLOOKUP(B47,'Dados do Inventário'!A$1:M$605,13,0)</f>
        <v>Inativa</v>
      </c>
      <c r="I47" s="12">
        <v>1936</v>
      </c>
      <c r="J47" s="12">
        <f>VLOOKUP(B47,'Dados do Inventário'!A$1:N$605,14,0)</f>
        <v>1936</v>
      </c>
      <c r="K47" s="12" t="s">
        <v>29</v>
      </c>
      <c r="L47" s="12" t="str">
        <f>VLOOKUP(B47,'Dados do Inventário'!A$1:Y$605,25,0)</f>
        <v>Sim</v>
      </c>
      <c r="M47" s="12" t="s">
        <v>43</v>
      </c>
      <c r="N47" s="12" t="str">
        <f>VLOOKUP(B47,'Dados do Inventário'!A$1:O$605,15,0)</f>
        <v>Montante / desconhecido</v>
      </c>
      <c r="O47" s="17">
        <v>25</v>
      </c>
      <c r="P47" s="17">
        <f>VLOOKUP(B47,'Dados do Inventário'!A$1:P$605,16,0)</f>
        <v>25</v>
      </c>
      <c r="Q47" s="17">
        <v>8.4</v>
      </c>
      <c r="R47" s="17">
        <f>VLOOKUP(B47,'Dados do Inventário'!A$1:Q$605,17,0)</f>
        <v>8.4</v>
      </c>
      <c r="S47" s="12">
        <v>8.4</v>
      </c>
      <c r="T47" s="17">
        <f>VLOOKUP(B47,'Dados do Inventário'!A$1:R$605,18,0)</f>
        <v>0</v>
      </c>
      <c r="U47" s="18">
        <v>44075</v>
      </c>
      <c r="V47" s="18">
        <f>VLOOKUP(B47,'Dados do Inventário'!A$1:T$605,20,0)</f>
        <v>44075</v>
      </c>
      <c r="W47" s="12" t="s">
        <v>179</v>
      </c>
      <c r="X47" s="12" t="str">
        <f>VLOOKUP(B47,'Dados do Inventário'!A$1:U$605,21,0)</f>
        <v xml:space="preserve">Sim </v>
      </c>
      <c r="Y47" s="12" t="s">
        <v>180</v>
      </c>
      <c r="Z47" s="12" t="str">
        <f>VLOOKUP(B47,'Dados do Inventário'!A$1:V$605,22,0)</f>
        <v>-</v>
      </c>
      <c r="AA47" s="12" t="s">
        <v>181</v>
      </c>
      <c r="AB47" s="12" t="str">
        <f>VLOOKUP(B47,'Dados do Inventário'!A$1:S$605,19,0)</f>
        <v>Canadian Dam Association</v>
      </c>
      <c r="AC47" s="12" t="s">
        <v>44</v>
      </c>
      <c r="AD47" s="12" t="str">
        <f>VLOOKUP(B47,'Dados do Inventário'!A$1:W$605,23,0)</f>
        <v>Não</v>
      </c>
      <c r="AE47" s="12" t="s">
        <v>34</v>
      </c>
      <c r="AF47" s="12" t="str">
        <f>VLOOKUP(B47,'Dados do Inventário'!A$1:X$605,24,0)</f>
        <v>Sim</v>
      </c>
      <c r="AG47" s="12" t="s">
        <v>44</v>
      </c>
      <c r="AH47" s="12" t="str">
        <f>VLOOKUP(B47,'Dados do Inventário'!A$1:Z$605,25,0)</f>
        <v>Sim</v>
      </c>
      <c r="AI47" s="12" t="s">
        <v>36</v>
      </c>
      <c r="AJ47" s="12" t="str">
        <f>VLOOKUP(B47,'Dados do Inventário'!A$1:AA$605,26,0)</f>
        <v>Sim. Sim.</v>
      </c>
      <c r="AK47" s="12" t="s">
        <v>29</v>
      </c>
      <c r="AL47" s="12" t="str">
        <f>VLOOKUP(B47,'Dados do Inventário'!A$1:AB$605,27,0)</f>
        <v>Não</v>
      </c>
      <c r="AM47" s="12" t="s">
        <v>182</v>
      </c>
      <c r="AN47" s="12" t="str">
        <f>VLOOKUP(B47,'Dados do Inventário'!A$1:AC$605,28,0)</f>
        <v>Sim. Sim.</v>
      </c>
    </row>
    <row r="48" spans="1:40" x14ac:dyDescent="0.25">
      <c r="A48" s="1" t="s">
        <v>183</v>
      </c>
      <c r="B48" s="1" t="s">
        <v>376</v>
      </c>
      <c r="C48" s="12" t="s">
        <v>177</v>
      </c>
      <c r="D48" s="12" t="str">
        <f>_xlfn.CONCAT(VLOOKUP(B48,'Dados do Inventário'!A$1:L$605,4,0),", ",VLOOKUP(B48,'Dados do Inventário'!A$1:L$605,12,0),", ",VLOOKUP(B48,'Dados do Inventário'!A$1:L$605,10,0),", ",VLOOKUP(B48,'Dados do Inventário'!A$1:L$605,9,0),", ",VLOOKUP(B48,'Dados do Inventário'!A$1:L$605,8,0)," (SIRGAS 2000)")</f>
        <v>Copper Cliff, Sudbury, Canadá, -81,07825, 46,473616 (SIRGAS 2000)</v>
      </c>
      <c r="E48" s="12" t="s">
        <v>178</v>
      </c>
      <c r="F48" s="12" t="s">
        <v>1095</v>
      </c>
      <c r="G48" s="12" t="s">
        <v>28</v>
      </c>
      <c r="H48" s="12" t="str">
        <f>VLOOKUP(B48,'Dados do Inventário'!A$1:M$605,13,0)</f>
        <v>Inativa</v>
      </c>
      <c r="I48" s="12">
        <v>1945</v>
      </c>
      <c r="J48" s="12">
        <f>VLOOKUP(B48,'Dados do Inventário'!A$1:N$605,14,0)</f>
        <v>1950</v>
      </c>
      <c r="K48" s="12" t="s">
        <v>29</v>
      </c>
      <c r="L48" s="12"/>
      <c r="M48" s="12" t="s">
        <v>43</v>
      </c>
      <c r="N48" s="12" t="str">
        <f>VLOOKUP(B48,'Dados do Inventário'!A$1:O$605,15,0)</f>
        <v>Etapa Única</v>
      </c>
      <c r="O48" s="17">
        <v>37</v>
      </c>
      <c r="P48" s="17">
        <f>VLOOKUP(B48,'Dados do Inventário'!A$1:P$605,16,0)</f>
        <v>8</v>
      </c>
      <c r="Q48" s="17">
        <v>58.6</v>
      </c>
      <c r="R48" s="17" t="str">
        <f>VLOOKUP(B48,'Dados do Inventário'!A$1:Q$605,17,0)</f>
        <v>&lt;50,000</v>
      </c>
      <c r="S48" s="12">
        <v>58.6</v>
      </c>
      <c r="T48" s="17">
        <f>VLOOKUP(B48,'Dados do Inventário'!A$1:R$605,18,0)</f>
        <v>0</v>
      </c>
      <c r="U48" s="18">
        <v>44075</v>
      </c>
      <c r="V48" s="18" t="str">
        <f>VLOOKUP(B48,'Dados do Inventário'!A$1:T$605,20,0)</f>
        <v/>
      </c>
      <c r="W48" s="12" t="s">
        <v>179</v>
      </c>
      <c r="X48" s="12"/>
      <c r="Y48" s="12" t="s">
        <v>180</v>
      </c>
      <c r="Z48" s="12" t="str">
        <f>VLOOKUP(B48,'Dados do Inventário'!A$1:V$605,22,0)</f>
        <v>-</v>
      </c>
      <c r="AA48" s="12" t="s">
        <v>181</v>
      </c>
      <c r="AB48" s="12"/>
      <c r="AC48" s="12" t="s">
        <v>29</v>
      </c>
      <c r="AD48" s="12"/>
      <c r="AE48" s="12" t="s">
        <v>34</v>
      </c>
      <c r="AF48" s="12" t="str">
        <f>VLOOKUP(B48,'Dados do Inventário'!A$1:X$605,24,0)</f>
        <v>Não</v>
      </c>
      <c r="AG48" s="12" t="s">
        <v>184</v>
      </c>
      <c r="AH48" s="12"/>
      <c r="AI48" s="12" t="s">
        <v>36</v>
      </c>
      <c r="AJ48" s="12"/>
      <c r="AK48" s="12" t="s">
        <v>29</v>
      </c>
      <c r="AL48" s="12"/>
      <c r="AM48" s="12" t="s">
        <v>185</v>
      </c>
      <c r="AN48" s="12"/>
    </row>
    <row r="49" spans="1:40" x14ac:dyDescent="0.25">
      <c r="A49" s="1" t="s">
        <v>186</v>
      </c>
      <c r="B49" s="1" t="s">
        <v>377</v>
      </c>
      <c r="C49" s="12" t="s">
        <v>177</v>
      </c>
      <c r="D49" s="12" t="str">
        <f>_xlfn.CONCAT(VLOOKUP(B49,'Dados do Inventário'!A$1:L$605,4,0),", ",VLOOKUP(B49,'Dados do Inventário'!A$1:L$605,12,0),", ",VLOOKUP(B49,'Dados do Inventário'!A$1:L$605,10,0),", ",VLOOKUP(B49,'Dados do Inventário'!A$1:L$605,9,0),", ",VLOOKUP(B49,'Dados do Inventário'!A$1:L$605,8,0)," (SIRGAS 2000)")</f>
        <v>Copper Cliff, Sudbury, Canadá, -81,0961954244412, 46,4575412368986 (SIRGAS 2000)</v>
      </c>
      <c r="E49" s="12" t="s">
        <v>178</v>
      </c>
      <c r="F49" s="12" t="s">
        <v>1095</v>
      </c>
      <c r="G49" s="12" t="s">
        <v>28</v>
      </c>
      <c r="H49" s="12" t="str">
        <f>VLOOKUP(B49,'Dados do Inventário'!A$1:M$605,13,0)</f>
        <v>Inativa</v>
      </c>
      <c r="I49" s="12">
        <v>1960</v>
      </c>
      <c r="J49" s="12">
        <f>VLOOKUP(B49,'Dados do Inventário'!A$1:N$605,14,0)</f>
        <v>1960</v>
      </c>
      <c r="K49" s="12" t="s">
        <v>29</v>
      </c>
      <c r="L49" s="12"/>
      <c r="M49" s="12" t="s">
        <v>43</v>
      </c>
      <c r="N49" s="12" t="str">
        <f>VLOOKUP(B49,'Dados do Inventário'!A$1:O$605,15,0)</f>
        <v>Montante / desconhecido</v>
      </c>
      <c r="O49" s="17">
        <v>45</v>
      </c>
      <c r="P49" s="17">
        <f>VLOOKUP(B49,'Dados do Inventário'!A$1:P$605,16,0)</f>
        <v>34</v>
      </c>
      <c r="Q49" s="17">
        <v>59.7</v>
      </c>
      <c r="R49" s="17">
        <f>VLOOKUP(B49,'Dados do Inventário'!A$1:Q$605,17,0)</f>
        <v>75540000</v>
      </c>
      <c r="S49" s="12">
        <v>59.7</v>
      </c>
      <c r="T49" s="17">
        <f>VLOOKUP(B49,'Dados do Inventário'!A$1:R$605,18,0)</f>
        <v>0</v>
      </c>
      <c r="U49" s="18">
        <v>44075</v>
      </c>
      <c r="V49" s="18" t="str">
        <f>VLOOKUP(B49,'Dados do Inventário'!A$1:T$605,20,0)</f>
        <v/>
      </c>
      <c r="W49" s="12" t="s">
        <v>179</v>
      </c>
      <c r="X49" s="12"/>
      <c r="Y49" s="12" t="s">
        <v>180</v>
      </c>
      <c r="Z49" s="12" t="str">
        <f>VLOOKUP(B49,'Dados do Inventário'!A$1:V$605,22,0)</f>
        <v>-</v>
      </c>
      <c r="AA49" s="12" t="s">
        <v>181</v>
      </c>
      <c r="AB49" s="12"/>
      <c r="AC49" s="12" t="s">
        <v>29</v>
      </c>
      <c r="AD49" s="12"/>
      <c r="AE49" s="12" t="s">
        <v>34</v>
      </c>
      <c r="AF49" s="12" t="str">
        <f>VLOOKUP(B49,'Dados do Inventário'!A$1:X$605,24,0)</f>
        <v>Não</v>
      </c>
      <c r="AG49" s="12" t="s">
        <v>187</v>
      </c>
      <c r="AH49" s="12"/>
      <c r="AI49" s="12" t="s">
        <v>36</v>
      </c>
      <c r="AJ49" s="12"/>
      <c r="AK49" s="12" t="s">
        <v>29</v>
      </c>
      <c r="AL49" s="12"/>
      <c r="AM49" s="12" t="s">
        <v>188</v>
      </c>
      <c r="AN49" s="12"/>
    </row>
    <row r="50" spans="1:40" x14ac:dyDescent="0.25">
      <c r="A50" s="1" t="s">
        <v>189</v>
      </c>
      <c r="B50" s="23" t="s">
        <v>378</v>
      </c>
      <c r="C50" s="12" t="s">
        <v>177</v>
      </c>
      <c r="D50" s="12" t="str">
        <f>_xlfn.CONCAT(VLOOKUP(B50,'Dados do Inventário'!A$1:L$605,4,0),", ",VLOOKUP(B50,'Dados do Inventário'!A$1:L$605,12,0),", ",VLOOKUP(B50,'Dados do Inventário'!A$1:L$605,10,0),", ",VLOOKUP(B50,'Dados do Inventário'!A$1:L$605,9,0),", ",VLOOKUP(B50,'Dados do Inventário'!A$1:L$605,8,0)," (SIRGAS 2000)")</f>
        <v>Copper Cliff, Sudbury, Canadá, -81,1294947006392, 46,4690998843273 (SIRGAS 2000)</v>
      </c>
      <c r="E50" s="12" t="s">
        <v>178</v>
      </c>
      <c r="F50" s="12" t="s">
        <v>1095</v>
      </c>
      <c r="G50" s="12" t="s">
        <v>39</v>
      </c>
      <c r="H50" s="12" t="str">
        <f>VLOOKUP(B50,'Dados do Inventário'!A$1:M$605,13,0)</f>
        <v>Operação</v>
      </c>
      <c r="I50" s="12">
        <v>1985</v>
      </c>
      <c r="J50" s="12">
        <f>VLOOKUP(B50,'Dados do Inventário'!A$1:N$605,14,0)</f>
        <v>1985</v>
      </c>
      <c r="K50" s="12" t="s">
        <v>29</v>
      </c>
      <c r="L50" s="12"/>
      <c r="M50" s="12" t="s">
        <v>190</v>
      </c>
      <c r="N50" s="12" t="str">
        <f>VLOOKUP(B50,'Dados do Inventário'!A$1:O$605,15,0)</f>
        <v>Montante / desconhecido</v>
      </c>
      <c r="O50" s="17">
        <v>14</v>
      </c>
      <c r="P50" s="17">
        <f>VLOOKUP(B50,'Dados do Inventário'!A$1:P$605,16,0)</f>
        <v>11</v>
      </c>
      <c r="Q50" s="17">
        <v>2.9</v>
      </c>
      <c r="R50" s="17">
        <f>VLOOKUP(B50,'Dados do Inventário'!A$1:Q$605,17,0)</f>
        <v>150930000</v>
      </c>
      <c r="S50" s="12">
        <v>4</v>
      </c>
      <c r="T50" s="17">
        <f>VLOOKUP(B50,'Dados do Inventário'!A$1:R$605,18,0)</f>
        <v>0</v>
      </c>
      <c r="U50" s="18">
        <v>44075</v>
      </c>
      <c r="V50" s="18" t="str">
        <f>VLOOKUP(B50,'Dados do Inventário'!A$1:T$605,20,0)</f>
        <v/>
      </c>
      <c r="W50" s="12" t="s">
        <v>179</v>
      </c>
      <c r="X50" s="12"/>
      <c r="Y50" s="12" t="s">
        <v>180</v>
      </c>
      <c r="Z50" s="12" t="str">
        <f>VLOOKUP(B50,'Dados do Inventário'!A$1:V$605,22,0)</f>
        <v>-</v>
      </c>
      <c r="AA50" s="12" t="s">
        <v>181</v>
      </c>
      <c r="AB50" s="12"/>
      <c r="AC50" s="12" t="s">
        <v>44</v>
      </c>
      <c r="AD50" s="12"/>
      <c r="AE50" s="12" t="s">
        <v>34</v>
      </c>
      <c r="AF50" s="12" t="str">
        <f>VLOOKUP(B50,'Dados do Inventário'!A$1:X$605,24,0)</f>
        <v>Sim</v>
      </c>
      <c r="AG50" s="12" t="s">
        <v>191</v>
      </c>
      <c r="AH50" s="12"/>
      <c r="AI50" s="12" t="s">
        <v>36</v>
      </c>
      <c r="AJ50" s="12"/>
      <c r="AK50" s="12" t="s">
        <v>29</v>
      </c>
      <c r="AL50" s="12"/>
      <c r="AM50" s="12" t="s">
        <v>192</v>
      </c>
      <c r="AN50" s="12"/>
    </row>
    <row r="51" spans="1:40" x14ac:dyDescent="0.25">
      <c r="A51" s="1" t="s">
        <v>193</v>
      </c>
      <c r="B51" s="23" t="s">
        <v>378</v>
      </c>
      <c r="C51" s="12" t="s">
        <v>177</v>
      </c>
      <c r="D51" s="12" t="str">
        <f>_xlfn.CONCAT(VLOOKUP(B51,'Dados do Inventário'!A$1:L$605,4,0),", ",VLOOKUP(B51,'Dados do Inventário'!A$1:L$605,12,0),", ",VLOOKUP(B51,'Dados do Inventário'!A$1:L$605,10,0),", ",VLOOKUP(B51,'Dados do Inventário'!A$1:L$605,9,0),", ",VLOOKUP(B51,'Dados do Inventário'!A$1:L$605,8,0)," (SIRGAS 2000)")</f>
        <v>Copper Cliff, Sudbury, Canadá, -81,1294947006392, 46,4690998843273 (SIRGAS 2000)</v>
      </c>
      <c r="E51" s="12" t="s">
        <v>178</v>
      </c>
      <c r="F51" s="12" t="s">
        <v>1095</v>
      </c>
      <c r="G51" s="12" t="s">
        <v>39</v>
      </c>
      <c r="H51" s="12" t="str">
        <f>VLOOKUP(B51,'Dados do Inventário'!A$1:M$605,13,0)</f>
        <v>Operação</v>
      </c>
      <c r="I51" s="12">
        <v>1985</v>
      </c>
      <c r="J51" s="12">
        <f>VLOOKUP(B51,'Dados do Inventário'!A$1:N$605,14,0)</f>
        <v>1985</v>
      </c>
      <c r="K51" s="12" t="s">
        <v>29</v>
      </c>
      <c r="L51" s="12"/>
      <c r="M51" s="12" t="s">
        <v>190</v>
      </c>
      <c r="N51" s="12" t="str">
        <f>VLOOKUP(B51,'Dados do Inventário'!A$1:O$605,15,0)</f>
        <v>Montante / desconhecido</v>
      </c>
      <c r="O51" s="17">
        <v>13</v>
      </c>
      <c r="P51" s="17">
        <f>VLOOKUP(B51,'Dados do Inventário'!A$1:P$605,16,0)</f>
        <v>11</v>
      </c>
      <c r="Q51" s="17">
        <v>18</v>
      </c>
      <c r="R51" s="17">
        <f>VLOOKUP(B51,'Dados do Inventário'!A$1:Q$605,17,0)</f>
        <v>150930000</v>
      </c>
      <c r="S51" s="12">
        <v>18</v>
      </c>
      <c r="T51" s="17">
        <f>VLOOKUP(B51,'Dados do Inventário'!A$1:R$605,18,0)</f>
        <v>0</v>
      </c>
      <c r="U51" s="18">
        <v>44075</v>
      </c>
      <c r="V51" s="18" t="str">
        <f>VLOOKUP(B51,'Dados do Inventário'!A$1:T$605,20,0)</f>
        <v/>
      </c>
      <c r="W51" s="12" t="s">
        <v>179</v>
      </c>
      <c r="X51" s="12"/>
      <c r="Y51" s="12" t="s">
        <v>180</v>
      </c>
      <c r="Z51" s="12" t="str">
        <f>VLOOKUP(B51,'Dados do Inventário'!A$1:V$605,22,0)</f>
        <v>-</v>
      </c>
      <c r="AA51" s="12" t="s">
        <v>181</v>
      </c>
      <c r="AB51" s="12"/>
      <c r="AC51" s="12" t="s">
        <v>44</v>
      </c>
      <c r="AD51" s="12"/>
      <c r="AE51" s="12" t="s">
        <v>34</v>
      </c>
      <c r="AF51" s="12" t="str">
        <f>VLOOKUP(B51,'Dados do Inventário'!A$1:X$605,24,0)</f>
        <v>Sim</v>
      </c>
      <c r="AG51" s="12" t="s">
        <v>191</v>
      </c>
      <c r="AH51" s="12"/>
      <c r="AI51" s="12" t="s">
        <v>36</v>
      </c>
      <c r="AJ51" s="12"/>
      <c r="AK51" s="12" t="s">
        <v>29</v>
      </c>
      <c r="AL51" s="12"/>
      <c r="AM51" s="12" t="s">
        <v>194</v>
      </c>
      <c r="AN51" s="12"/>
    </row>
    <row r="52" spans="1:40" x14ac:dyDescent="0.25">
      <c r="A52" s="1" t="s">
        <v>195</v>
      </c>
      <c r="B52" s="23" t="s">
        <v>378</v>
      </c>
      <c r="C52" s="12" t="s">
        <v>177</v>
      </c>
      <c r="D52" s="12" t="str">
        <f>_xlfn.CONCAT(VLOOKUP(B52,'Dados do Inventário'!A$1:L$605,4,0),", ",VLOOKUP(B52,'Dados do Inventário'!A$1:L$605,12,0),", ",VLOOKUP(B52,'Dados do Inventário'!A$1:L$605,10,0),", ",VLOOKUP(B52,'Dados do Inventário'!A$1:L$605,9,0),", ",VLOOKUP(B52,'Dados do Inventário'!A$1:L$605,8,0)," (SIRGAS 2000)")</f>
        <v>Copper Cliff, Sudbury, Canadá, -81,1294947006392, 46,4690998843273 (SIRGAS 2000)</v>
      </c>
      <c r="E52" s="12" t="s">
        <v>178</v>
      </c>
      <c r="F52" s="12" t="s">
        <v>1095</v>
      </c>
      <c r="G52" s="12" t="s">
        <v>39</v>
      </c>
      <c r="H52" s="12" t="str">
        <f>VLOOKUP(B52,'Dados do Inventário'!A$1:M$605,13,0)</f>
        <v>Operação</v>
      </c>
      <c r="I52" s="12">
        <v>1985</v>
      </c>
      <c r="J52" s="12">
        <f>VLOOKUP(B52,'Dados do Inventário'!A$1:N$605,14,0)</f>
        <v>1985</v>
      </c>
      <c r="K52" s="12" t="s">
        <v>29</v>
      </c>
      <c r="L52" s="12"/>
      <c r="M52" s="12" t="s">
        <v>190</v>
      </c>
      <c r="N52" s="12" t="str">
        <f>VLOOKUP(B52,'Dados do Inventário'!A$1:O$605,15,0)</f>
        <v>Montante / desconhecido</v>
      </c>
      <c r="O52" s="17">
        <v>27</v>
      </c>
      <c r="P52" s="17">
        <f>VLOOKUP(B52,'Dados do Inventário'!A$1:P$605,16,0)</f>
        <v>11</v>
      </c>
      <c r="Q52" s="17">
        <v>39</v>
      </c>
      <c r="R52" s="17">
        <f>VLOOKUP(B52,'Dados do Inventário'!A$1:Q$605,17,0)</f>
        <v>150930000</v>
      </c>
      <c r="S52" s="12">
        <v>42</v>
      </c>
      <c r="T52" s="17">
        <f>VLOOKUP(B52,'Dados do Inventário'!A$1:R$605,18,0)</f>
        <v>0</v>
      </c>
      <c r="U52" s="18">
        <v>44075</v>
      </c>
      <c r="V52" s="18" t="str">
        <f>VLOOKUP(B52,'Dados do Inventário'!A$1:T$605,20,0)</f>
        <v/>
      </c>
      <c r="W52" s="12" t="s">
        <v>179</v>
      </c>
      <c r="X52" s="12"/>
      <c r="Y52" s="12" t="s">
        <v>180</v>
      </c>
      <c r="Z52" s="12" t="str">
        <f>VLOOKUP(B52,'Dados do Inventário'!A$1:V$605,22,0)</f>
        <v>-</v>
      </c>
      <c r="AA52" s="12" t="s">
        <v>181</v>
      </c>
      <c r="AB52" s="12"/>
      <c r="AC52" s="12" t="s">
        <v>44</v>
      </c>
      <c r="AD52" s="12"/>
      <c r="AE52" s="12" t="s">
        <v>34</v>
      </c>
      <c r="AF52" s="12" t="str">
        <f>VLOOKUP(B52,'Dados do Inventário'!A$1:X$605,24,0)</f>
        <v>Sim</v>
      </c>
      <c r="AG52" s="12" t="s">
        <v>191</v>
      </c>
      <c r="AH52" s="12"/>
      <c r="AI52" s="12" t="s">
        <v>36</v>
      </c>
      <c r="AJ52" s="12"/>
      <c r="AK52" s="12" t="s">
        <v>29</v>
      </c>
      <c r="AL52" s="12"/>
      <c r="AM52" s="12" t="s">
        <v>196</v>
      </c>
      <c r="AN52" s="12"/>
    </row>
    <row r="53" spans="1:40" x14ac:dyDescent="0.25">
      <c r="A53" s="1" t="s">
        <v>197</v>
      </c>
      <c r="B53" s="23" t="s">
        <v>378</v>
      </c>
      <c r="C53" s="12" t="s">
        <v>177</v>
      </c>
      <c r="D53" s="12" t="str">
        <f>_xlfn.CONCAT(VLOOKUP(B53,'Dados do Inventário'!A$1:L$605,4,0),", ",VLOOKUP(B53,'Dados do Inventário'!A$1:L$605,12,0),", ",VLOOKUP(B53,'Dados do Inventário'!A$1:L$605,10,0),", ",VLOOKUP(B53,'Dados do Inventário'!A$1:L$605,9,0),", ",VLOOKUP(B53,'Dados do Inventário'!A$1:L$605,8,0)," (SIRGAS 2000)")</f>
        <v>Copper Cliff, Sudbury, Canadá, -81,1294947006392, 46,4690998843273 (SIRGAS 2000)</v>
      </c>
      <c r="E53" s="12" t="s">
        <v>178</v>
      </c>
      <c r="F53" s="12" t="s">
        <v>1095</v>
      </c>
      <c r="G53" s="12" t="s">
        <v>39</v>
      </c>
      <c r="H53" s="12" t="str">
        <f>VLOOKUP(B53,'Dados do Inventário'!A$1:M$605,13,0)</f>
        <v>Operação</v>
      </c>
      <c r="I53" s="12">
        <v>1990</v>
      </c>
      <c r="J53" s="12">
        <f>VLOOKUP(B53,'Dados do Inventário'!A$1:N$605,14,0)</f>
        <v>1985</v>
      </c>
      <c r="K53" s="12" t="s">
        <v>29</v>
      </c>
      <c r="L53" s="12"/>
      <c r="M53" s="12" t="s">
        <v>190</v>
      </c>
      <c r="N53" s="12" t="str">
        <f>VLOOKUP(B53,'Dados do Inventário'!A$1:O$605,15,0)</f>
        <v>Montante / desconhecido</v>
      </c>
      <c r="O53" s="17">
        <v>22</v>
      </c>
      <c r="P53" s="17">
        <f>VLOOKUP(B53,'Dados do Inventário'!A$1:P$605,16,0)</f>
        <v>11</v>
      </c>
      <c r="Q53" s="17">
        <v>59</v>
      </c>
      <c r="R53" s="17">
        <f>VLOOKUP(B53,'Dados do Inventário'!A$1:Q$605,17,0)</f>
        <v>150930000</v>
      </c>
      <c r="S53" s="12">
        <v>63</v>
      </c>
      <c r="T53" s="17">
        <f>VLOOKUP(B53,'Dados do Inventário'!A$1:R$605,18,0)</f>
        <v>0</v>
      </c>
      <c r="U53" s="18">
        <v>44075</v>
      </c>
      <c r="V53" s="18" t="str">
        <f>VLOOKUP(B53,'Dados do Inventário'!A$1:T$605,20,0)</f>
        <v/>
      </c>
      <c r="W53" s="12" t="s">
        <v>179</v>
      </c>
      <c r="X53" s="12"/>
      <c r="Y53" s="12" t="s">
        <v>180</v>
      </c>
      <c r="Z53" s="12" t="str">
        <f>VLOOKUP(B53,'Dados do Inventário'!A$1:V$605,22,0)</f>
        <v>-</v>
      </c>
      <c r="AA53" s="12" t="s">
        <v>181</v>
      </c>
      <c r="AB53" s="12"/>
      <c r="AC53" s="12" t="s">
        <v>44</v>
      </c>
      <c r="AD53" s="12"/>
      <c r="AE53" s="12" t="s">
        <v>34</v>
      </c>
      <c r="AF53" s="12" t="str">
        <f>VLOOKUP(B53,'Dados do Inventário'!A$1:X$605,24,0)</f>
        <v>Sim</v>
      </c>
      <c r="AG53" s="12" t="s">
        <v>191</v>
      </c>
      <c r="AH53" s="12"/>
      <c r="AI53" s="12" t="s">
        <v>36</v>
      </c>
      <c r="AJ53" s="12"/>
      <c r="AK53" s="12" t="s">
        <v>29</v>
      </c>
      <c r="AL53" s="12"/>
      <c r="AM53" s="12" t="s">
        <v>198</v>
      </c>
      <c r="AN53" s="12"/>
    </row>
    <row r="54" spans="1:40" ht="25.5" x14ac:dyDescent="0.25">
      <c r="A54" s="1" t="s">
        <v>199</v>
      </c>
      <c r="B54" s="1" t="s">
        <v>379</v>
      </c>
      <c r="C54" s="12" t="s">
        <v>200</v>
      </c>
      <c r="D54" s="12" t="str">
        <f>_xlfn.CONCAT(VLOOKUP(B54,'Dados do Inventário'!A$1:L$605,4,0),", ",VLOOKUP(B54,'Dados do Inventário'!A$1:L$605,12,0),", ",VLOOKUP(B54,'Dados do Inventário'!A$1:L$605,10,0),", ",VLOOKUP(B54,'Dados do Inventário'!A$1:L$605,9,0),", ",VLOOKUP(B54,'Dados do Inventário'!A$1:L$605,8,0)," (SIRGAS 2000)")</f>
        <v>Copper Cliff, Sudbury, Canadá, -81,0445083596893, 46,4873886962601 (SIRGAS 2000)</v>
      </c>
      <c r="E54" s="12" t="s">
        <v>178</v>
      </c>
      <c r="F54" s="12" t="s">
        <v>1095</v>
      </c>
      <c r="G54" s="12" t="s">
        <v>28</v>
      </c>
      <c r="H54" s="12" t="str">
        <f>VLOOKUP(B54,'Dados do Inventário'!A$1:M$605,13,0)</f>
        <v>Inativa</v>
      </c>
      <c r="I54" s="12">
        <v>1929</v>
      </c>
      <c r="J54" s="12">
        <f>VLOOKUP(B54,'Dados do Inventário'!A$1:N$605,14,0)</f>
        <v>1929</v>
      </c>
      <c r="K54" s="12" t="s">
        <v>29</v>
      </c>
      <c r="L54" s="12" t="str">
        <f>VLOOKUP(B54,'Dados do Inventário'!A$1:Y$605,25,0)</f>
        <v>Sim</v>
      </c>
      <c r="M54" s="12" t="s">
        <v>43</v>
      </c>
      <c r="N54" s="12" t="str">
        <f>VLOOKUP(B54,'Dados do Inventário'!A$1:O$605,15,0)</f>
        <v>Montante / desconhecido</v>
      </c>
      <c r="O54" s="17">
        <v>19</v>
      </c>
      <c r="P54" s="17">
        <f>VLOOKUP(B54,'Dados do Inventário'!A$1:P$605,16,0)</f>
        <v>19</v>
      </c>
      <c r="Q54" s="17">
        <v>3.9</v>
      </c>
      <c r="R54" s="17">
        <f>VLOOKUP(B54,'Dados do Inventário'!A$1:Q$605,17,0)</f>
        <v>3.9</v>
      </c>
      <c r="S54" s="12">
        <v>3.9</v>
      </c>
      <c r="T54" s="17">
        <f>VLOOKUP(B54,'Dados do Inventário'!A$1:R$605,18,0)</f>
        <v>0</v>
      </c>
      <c r="U54" s="18">
        <v>44075</v>
      </c>
      <c r="V54" s="18" t="str">
        <f>VLOOKUP(B54,'Dados do Inventário'!A$1:T$605,20,0)</f>
        <v/>
      </c>
      <c r="W54" s="12" t="s">
        <v>179</v>
      </c>
      <c r="X54" s="12" t="str">
        <f>VLOOKUP(B54,'Dados do Inventário'!A$1:U$605,21,0)</f>
        <v xml:space="preserve">Sim </v>
      </c>
      <c r="Y54" s="12" t="s">
        <v>180</v>
      </c>
      <c r="Z54" s="12" t="str">
        <f>VLOOKUP(B54,'Dados do Inventário'!A$1:V$605,22,0)</f>
        <v>-</v>
      </c>
      <c r="AA54" s="12" t="s">
        <v>181</v>
      </c>
      <c r="AB54" s="12" t="str">
        <f>VLOOKUP(B54,'Dados do Inventário'!A$1:S$605,19,0)</f>
        <v>Canadian Dam Association</v>
      </c>
      <c r="AC54" s="12" t="s">
        <v>44</v>
      </c>
      <c r="AD54" s="12" t="str">
        <f>VLOOKUP(B54,'Dados do Inventário'!A$1:W$605,23,0)</f>
        <v>Não</v>
      </c>
      <c r="AE54" s="12" t="s">
        <v>34</v>
      </c>
      <c r="AF54" s="12" t="str">
        <f>VLOOKUP(B54,'Dados do Inventário'!A$1:X$605,24,0)</f>
        <v>Sim</v>
      </c>
      <c r="AG54" s="12" t="s">
        <v>201</v>
      </c>
      <c r="AH54" s="12" t="str">
        <f>VLOOKUP(B54,'Dados do Inventário'!A$1:Z$605,25,0)</f>
        <v>Sim</v>
      </c>
      <c r="AI54" s="12" t="s">
        <v>36</v>
      </c>
      <c r="AJ54" s="12" t="str">
        <f>VLOOKUP(B54,'Dados do Inventário'!A$1:AA$605,26,0)</f>
        <v>Sim. Sim.</v>
      </c>
      <c r="AK54" s="12" t="s">
        <v>29</v>
      </c>
      <c r="AL54" s="12" t="str">
        <f>VLOOKUP(B54,'Dados do Inventário'!A$1:AB$605,27,0)</f>
        <v>Sim, 2017</v>
      </c>
      <c r="AM54" s="12" t="s">
        <v>202</v>
      </c>
      <c r="AN54" s="12" t="str">
        <f>VLOOKUP(B54,'Dados do Inventário'!A$1:AC$605,28,0)</f>
        <v>Sim. Sim.</v>
      </c>
    </row>
    <row r="55" spans="1:40" ht="25.5" x14ac:dyDescent="0.25">
      <c r="A55" s="1" t="s">
        <v>203</v>
      </c>
      <c r="B55" s="1" t="s">
        <v>203</v>
      </c>
      <c r="C55" s="12" t="s">
        <v>204</v>
      </c>
      <c r="D55" s="12" t="str">
        <f>_xlfn.CONCAT(VLOOKUP(B55,'Dados do Inventário'!A$1:L$605,4,0),", ",VLOOKUP(B55,'Dados do Inventário'!A$1:L$605,12,0),", ",VLOOKUP(B55,'Dados do Inventário'!A$1:L$605,10,0),", ",VLOOKUP(B55,'Dados do Inventário'!A$1:L$605,9,0),", ",VLOOKUP(B55,'Dados do Inventário'!A$1:L$605,8,0)," (SIRGAS 2000)")</f>
        <v>Igarapé Bahia, Parauapebas, Brasil, -50,574812, -6,055327 (SIRGAS 2000)</v>
      </c>
      <c r="E55" s="12" t="s">
        <v>178</v>
      </c>
      <c r="F55" s="12" t="s">
        <v>1095</v>
      </c>
      <c r="G55" s="12" t="s">
        <v>28</v>
      </c>
      <c r="H55" s="12" t="str">
        <f>VLOOKUP(B55,'Dados do Inventário'!A$1:M$605,13,0)</f>
        <v>Descaracterizada</v>
      </c>
      <c r="I55" s="12">
        <v>1989</v>
      </c>
      <c r="J55" s="12">
        <f>VLOOKUP(B55,'Dados do Inventário'!A$1:N$605,14,0)</f>
        <v>1989</v>
      </c>
      <c r="K55" s="12" t="s">
        <v>29</v>
      </c>
      <c r="L55" s="12" t="str">
        <f>VLOOKUP(B55,'Dados do Inventário'!A$1:Y$605,25,0)</f>
        <v>Sim</v>
      </c>
      <c r="M55" s="12" t="s">
        <v>43</v>
      </c>
      <c r="N55" s="12" t="str">
        <f>VLOOKUP(B55,'Dados do Inventário'!A$1:O$605,15,0)</f>
        <v>Montante / desconhecido</v>
      </c>
      <c r="O55" s="17">
        <v>25</v>
      </c>
      <c r="P55" s="17">
        <f>VLOOKUP(B55,'Dados do Inventário'!A$1:P$605,16,0)</f>
        <v>25</v>
      </c>
      <c r="Q55" s="17">
        <v>12</v>
      </c>
      <c r="R55" s="17">
        <f>VLOOKUP(B55,'Dados do Inventário'!A$1:Q$605,17,0)</f>
        <v>12</v>
      </c>
      <c r="S55" s="12">
        <v>12</v>
      </c>
      <c r="T55" s="17">
        <f>VLOOKUP(B55,'Dados do Inventário'!A$1:R$605,18,0)</f>
        <v>0</v>
      </c>
      <c r="U55" s="18">
        <v>44197</v>
      </c>
      <c r="V55" s="18"/>
      <c r="W55" s="12" t="s">
        <v>179</v>
      </c>
      <c r="X55" s="12" t="str">
        <f>VLOOKUP(B55,'Dados do Inventário'!A$1:U$605,21,0)</f>
        <v xml:space="preserve">Sim </v>
      </c>
      <c r="Y55" s="12" t="s">
        <v>205</v>
      </c>
      <c r="Z55" s="12" t="str">
        <f>VLOOKUP(B55,'Dados do Inventário'!A$1:V$605,22,0)</f>
        <v>-</v>
      </c>
      <c r="AA55" s="12" t="s">
        <v>206</v>
      </c>
      <c r="AB55" s="12" t="str">
        <f>VLOOKUP(B55,'Dados do Inventário'!A$1:S$605,19,0)</f>
        <v>Portaria 70.389/17 - ANM (Agência Nacional de Mineração), Brasil</v>
      </c>
      <c r="AC55" s="12" t="s">
        <v>29</v>
      </c>
      <c r="AD55" s="12" t="str">
        <f>VLOOKUP(B55,'Dados do Inventário'!A$1:W$605,23,0)</f>
        <v>Sim</v>
      </c>
      <c r="AE55" s="12" t="s">
        <v>34</v>
      </c>
      <c r="AF55" s="12" t="str">
        <f>VLOOKUP(B55,'Dados do Inventário'!A$1:X$605,24,0)</f>
        <v>Sim</v>
      </c>
      <c r="AG55" s="12" t="s">
        <v>191</v>
      </c>
      <c r="AH55" s="12" t="str">
        <f>VLOOKUP(B55,'Dados do Inventário'!A$1:Z$605,25,0)</f>
        <v>Sim</v>
      </c>
      <c r="AI55" s="12" t="s">
        <v>36</v>
      </c>
      <c r="AJ55" s="12" t="str">
        <f>VLOOKUP(B55,'Dados do Inventário'!A$1:AA$605,26,0)</f>
        <v>Sim. Sim.</v>
      </c>
      <c r="AK55" s="12" t="s">
        <v>29</v>
      </c>
      <c r="AL55" s="12" t="str">
        <f>VLOOKUP(B55,'Dados do Inventário'!A$1:AB$605,27,0)</f>
        <v>Sim, 2018</v>
      </c>
      <c r="AM55" s="12" t="s">
        <v>207</v>
      </c>
      <c r="AN55" s="12" t="str">
        <f>VLOOKUP(B55,'Dados do Inventário'!A$1:AC$605,28,0)</f>
        <v>Sim. Sim.</v>
      </c>
    </row>
    <row r="56" spans="1:40" ht="38.25" x14ac:dyDescent="0.25">
      <c r="A56" s="1" t="s">
        <v>208</v>
      </c>
      <c r="B56" s="1" t="s">
        <v>380</v>
      </c>
      <c r="C56" s="12" t="s">
        <v>209</v>
      </c>
      <c r="D56" s="12" t="str">
        <f>_xlfn.CONCAT(VLOOKUP(B56,'Dados do Inventário'!A$1:L$605,4,0),", ",VLOOKUP(B56,'Dados do Inventário'!A$1:L$605,12,0),", ",VLOOKUP(B56,'Dados do Inventário'!A$1:L$605,10,0),", ",VLOOKUP(B56,'Dados do Inventário'!A$1:L$605,9,0),", ",VLOOKUP(B56,'Dados do Inventário'!A$1:L$605,8,0)," (SIRGAS 2000)")</f>
        <v>Long Harbour, Long Harbour, Canadá, -53,783995, 47,429255 (SIRGAS 2000)</v>
      </c>
      <c r="E56" s="12" t="s">
        <v>178</v>
      </c>
      <c r="F56" s="12" t="s">
        <v>1095</v>
      </c>
      <c r="G56" s="12" t="s">
        <v>39</v>
      </c>
      <c r="H56" s="12" t="str">
        <f>VLOOKUP(B56,'Dados do Inventário'!A$1:M$605,13,0)</f>
        <v>Operação</v>
      </c>
      <c r="I56" s="12">
        <v>2013</v>
      </c>
      <c r="J56" s="12">
        <f>VLOOKUP(B56,'Dados do Inventário'!A$1:N$605,14,0)</f>
        <v>2013</v>
      </c>
      <c r="K56" s="12" t="s">
        <v>29</v>
      </c>
      <c r="L56" s="12" t="str">
        <f>VLOOKUP(B56,'Dados do Inventário'!A$1:Y$605,25,0)</f>
        <v>Sim</v>
      </c>
      <c r="M56" s="12" t="s">
        <v>58</v>
      </c>
      <c r="N56" s="12" t="str">
        <f>VLOOKUP(B56,'Dados do Inventário'!A$1:O$605,15,0)</f>
        <v>Jusante</v>
      </c>
      <c r="O56" s="17">
        <v>10</v>
      </c>
      <c r="P56" s="17">
        <f>VLOOKUP(B56,'Dados do Inventário'!A$1:P$605,16,0)</f>
        <v>10</v>
      </c>
      <c r="Q56" s="17">
        <v>0.93</v>
      </c>
      <c r="R56" s="17">
        <f>VLOOKUP(B56,'Dados do Inventário'!A$1:Q$605,17,0)</f>
        <v>0.93</v>
      </c>
      <c r="S56" s="12">
        <v>2.4700000000000002</v>
      </c>
      <c r="T56" s="17">
        <f>VLOOKUP(B56,'Dados do Inventário'!A$1:R$605,18,0)</f>
        <v>0</v>
      </c>
      <c r="U56" s="18">
        <v>44044</v>
      </c>
      <c r="V56" s="18">
        <f>VLOOKUP(B56,'Dados do Inventário'!A$1:T$605,20,0)</f>
        <v>44074</v>
      </c>
      <c r="W56" s="12" t="s">
        <v>179</v>
      </c>
      <c r="X56" s="12" t="str">
        <f>VLOOKUP(B56,'Dados do Inventário'!A$1:U$605,21,0)</f>
        <v xml:space="preserve">Sim </v>
      </c>
      <c r="Y56" s="12" t="s">
        <v>180</v>
      </c>
      <c r="Z56" s="12" t="str">
        <f>VLOOKUP(B56,'Dados do Inventário'!A$1:V$605,22,0)</f>
        <v>-</v>
      </c>
      <c r="AA56" s="12" t="s">
        <v>181</v>
      </c>
      <c r="AB56" s="12" t="str">
        <f>VLOOKUP(B56,'Dados do Inventário'!A$1:S$605,19,0)</f>
        <v>Canadian Dam Association</v>
      </c>
      <c r="AC56" s="12" t="s">
        <v>44</v>
      </c>
      <c r="AD56" s="12" t="str">
        <f>VLOOKUP(B56,'Dados do Inventário'!A$1:W$605,23,0)</f>
        <v>Não</v>
      </c>
      <c r="AE56" s="12" t="s">
        <v>34</v>
      </c>
      <c r="AF56" s="12" t="str">
        <f>VLOOKUP(B56,'Dados do Inventário'!A$1:X$605,24,0)</f>
        <v>Sim</v>
      </c>
      <c r="AG56" s="12" t="s">
        <v>210</v>
      </c>
      <c r="AH56" s="12" t="str">
        <f>VLOOKUP(B56,'Dados do Inventário'!A$1:Z$605,25,0)</f>
        <v>Sim</v>
      </c>
      <c r="AI56" s="12" t="s">
        <v>36</v>
      </c>
      <c r="AJ56" s="12" t="str">
        <f>VLOOKUP(B56,'Dados do Inventário'!A$1:AA$605,26,0)</f>
        <v>Sim. Sim.</v>
      </c>
      <c r="AK56" s="12" t="s">
        <v>29</v>
      </c>
      <c r="AL56" s="12" t="str">
        <f>VLOOKUP(B56,'Dados do Inventário'!A$1:AB$605,27,0)</f>
        <v>Sim, 2008</v>
      </c>
      <c r="AM56" s="12" t="s">
        <v>211</v>
      </c>
      <c r="AN56" s="12" t="str">
        <f>VLOOKUP(B56,'Dados do Inventário'!A$1:AC$605,28,0)</f>
        <v>Sim. Sim.</v>
      </c>
    </row>
    <row r="57" spans="1:40" x14ac:dyDescent="0.25">
      <c r="A57" s="1" t="s">
        <v>212</v>
      </c>
      <c r="B57" s="1" t="s">
        <v>770</v>
      </c>
      <c r="C57" s="12" t="s">
        <v>213</v>
      </c>
      <c r="D57" s="12" t="str">
        <f>_xlfn.CONCAT(VLOOKUP(B57,'Dados do Inventário'!A$1:L$605,4,0),", ",VLOOKUP(B57,'Dados do Inventário'!A$1:L$605,12,0),", ",VLOOKUP(B57,'Dados do Inventário'!A$1:L$605,10,0),", ",VLOOKUP(B57,'Dados do Inventário'!A$1:L$605,9,0),", ",VLOOKUP(B57,'Dados do Inventário'!A$1:L$605,8,0)," (SIRGAS 2000)")</f>
        <v>Goro Niquel, Goro, Nova Caledônia, 166,924930201372, -22,3044027436701 (SIRGAS 2000)</v>
      </c>
      <c r="E57" s="12" t="s">
        <v>178</v>
      </c>
      <c r="F57" s="12" t="s">
        <v>1095</v>
      </c>
      <c r="G57" s="12" t="s">
        <v>39</v>
      </c>
      <c r="H57" s="12" t="str">
        <f>VLOOKUP(B57,'Dados do Inventário'!A$1:M$605,13,0)</f>
        <v>Vendida</v>
      </c>
      <c r="I57" s="12">
        <v>2008</v>
      </c>
      <c r="J57" s="12">
        <f>VLOOKUP(B57,'Dados do Inventário'!A$1:N$605,14,0)</f>
        <v>2008</v>
      </c>
      <c r="K57" s="12" t="s">
        <v>29</v>
      </c>
      <c r="L57" s="12" t="str">
        <f>VLOOKUP(B57,'Dados do Inventário'!A$1:Y$605,25,0)</f>
        <v>Sim</v>
      </c>
      <c r="M57" s="12" t="s">
        <v>30</v>
      </c>
      <c r="N57" s="12" t="str">
        <f>VLOOKUP(B57,'Dados do Inventário'!A$1:O$605,15,0)</f>
        <v>Jusante</v>
      </c>
      <c r="O57" s="17">
        <v>65</v>
      </c>
      <c r="P57" s="17">
        <f>VLOOKUP(B57,'Dados do Inventário'!A$1:P$605,16,0)</f>
        <v>65</v>
      </c>
      <c r="Q57" s="17">
        <v>22</v>
      </c>
      <c r="R57" s="17">
        <f>VLOOKUP(B57,'Dados do Inventário'!A$1:Q$605,17,0)</f>
        <v>22</v>
      </c>
      <c r="S57" s="12">
        <v>40</v>
      </c>
      <c r="T57" s="17">
        <f>VLOOKUP(B57,'Dados do Inventário'!A$1:R$605,18,0)</f>
        <v>0</v>
      </c>
      <c r="U57" s="18">
        <v>44166</v>
      </c>
      <c r="V57" s="18"/>
      <c r="W57" s="12" t="s">
        <v>179</v>
      </c>
      <c r="X57" s="12" t="str">
        <f>VLOOKUP(B57,'Dados do Inventário'!A$1:U$605,21,0)</f>
        <v xml:space="preserve">Sim </v>
      </c>
      <c r="Y57" s="12" t="s">
        <v>214</v>
      </c>
      <c r="Z57" s="12" t="str">
        <f>VLOOKUP(B57,'Dados do Inventário'!A$1:V$605,22,0)</f>
        <v>-</v>
      </c>
      <c r="AA57" s="12" t="s">
        <v>215</v>
      </c>
      <c r="AB57" s="12" t="str">
        <f>VLOOKUP(B57,'Dados do Inventário'!A$1:S$605,19,0)</f>
        <v>Decreto da Nova Caledônia  #2015-526</v>
      </c>
      <c r="AC57" s="12" t="s">
        <v>29</v>
      </c>
      <c r="AD57" s="12" t="str">
        <f>VLOOKUP(B57,'Dados do Inventário'!A$1:W$605,23,0)</f>
        <v>Sim</v>
      </c>
      <c r="AE57" s="12" t="s">
        <v>34</v>
      </c>
      <c r="AF57" s="12" t="str">
        <f>VLOOKUP(B57,'Dados do Inventário'!A$1:X$605,24,0)</f>
        <v>Sim</v>
      </c>
      <c r="AG57" s="12" t="s">
        <v>50</v>
      </c>
      <c r="AH57" s="12" t="str">
        <f>VLOOKUP(B57,'Dados do Inventário'!A$1:Z$605,25,0)</f>
        <v>Sim</v>
      </c>
      <c r="AI57" s="12" t="s">
        <v>36</v>
      </c>
      <c r="AJ57" s="12" t="str">
        <f>VLOOKUP(B57,'Dados do Inventário'!A$1:AA$605,26,0)</f>
        <v>Sim. Sim.</v>
      </c>
      <c r="AK57" s="12" t="s">
        <v>29</v>
      </c>
      <c r="AL57" s="12" t="str">
        <f>VLOOKUP(B57,'Dados do Inventário'!A$1:AB$605,27,0)</f>
        <v>Sim, 2019</v>
      </c>
      <c r="AM57" s="12" t="s">
        <v>216</v>
      </c>
      <c r="AN57" s="12" t="str">
        <f>VLOOKUP(B57,'Dados do Inventário'!A$1:AC$605,28,0)</f>
        <v>Sim. Sim.</v>
      </c>
    </row>
    <row r="58" spans="1:40" ht="25.5" x14ac:dyDescent="0.25">
      <c r="A58" s="1" t="s">
        <v>217</v>
      </c>
      <c r="B58" s="1" t="s">
        <v>381</v>
      </c>
      <c r="C58" s="12" t="s">
        <v>218</v>
      </c>
      <c r="D58" s="12" t="str">
        <f>_xlfn.CONCAT(VLOOKUP(B58,'Dados do Inventário'!A$1:L$605,4,0),", ",VLOOKUP(B58,'Dados do Inventário'!A$1:L$605,12,0),", ",VLOOKUP(B58,'Dados do Inventário'!A$1:L$605,10,0),", ",VLOOKUP(B58,'Dados do Inventário'!A$1:L$605,9,0),", ",VLOOKUP(B58,'Dados do Inventário'!A$1:L$605,8,0)," (SIRGAS 2000)")</f>
        <v>Coleman, Levack, Canadá, -81,384347, 46,656932 (SIRGAS 2000)</v>
      </c>
      <c r="E58" s="12" t="s">
        <v>178</v>
      </c>
      <c r="F58" s="12" t="s">
        <v>1095</v>
      </c>
      <c r="G58" s="12" t="s">
        <v>28</v>
      </c>
      <c r="H58" s="12" t="str">
        <f>VLOOKUP(B58,'Dados do Inventário'!A$1:M$605,13,0)</f>
        <v>Inativa</v>
      </c>
      <c r="I58" s="12">
        <v>1957</v>
      </c>
      <c r="J58" s="12">
        <f>VLOOKUP(B58,'Dados do Inventário'!A$1:N$605,14,0)</f>
        <v>1957</v>
      </c>
      <c r="K58" s="12" t="s">
        <v>29</v>
      </c>
      <c r="L58" s="12" t="str">
        <f>VLOOKUP(B58,'Dados do Inventário'!A$1:Y$605,25,0)</f>
        <v>Sim</v>
      </c>
      <c r="M58" s="12" t="s">
        <v>30</v>
      </c>
      <c r="N58" s="12" t="str">
        <f>VLOOKUP(B58,'Dados do Inventário'!A$1:O$605,15,0)</f>
        <v>Jusante</v>
      </c>
      <c r="O58" s="17">
        <v>16</v>
      </c>
      <c r="P58" s="17">
        <f>VLOOKUP(B58,'Dados do Inventário'!A$1:P$605,16,0)</f>
        <v>16</v>
      </c>
      <c r="Q58" s="17">
        <v>8.6</v>
      </c>
      <c r="R58" s="17">
        <f>VLOOKUP(B58,'Dados do Inventário'!A$1:Q$605,17,0)</f>
        <v>8.6</v>
      </c>
      <c r="S58" s="12">
        <v>8.6</v>
      </c>
      <c r="T58" s="17">
        <f>VLOOKUP(B58,'Dados do Inventário'!A$1:R$605,18,0)</f>
        <v>0</v>
      </c>
      <c r="U58" s="18">
        <v>44075</v>
      </c>
      <c r="V58" s="18">
        <f>VLOOKUP(B58,'Dados do Inventário'!A$1:T$605,20,0)</f>
        <v>44104</v>
      </c>
      <c r="W58" s="12" t="s">
        <v>179</v>
      </c>
      <c r="X58" s="12" t="str">
        <f>VLOOKUP(B58,'Dados do Inventário'!A$1:U$605,21,0)</f>
        <v xml:space="preserve">Sim </v>
      </c>
      <c r="Y58" s="12" t="s">
        <v>219</v>
      </c>
      <c r="Z58" s="12" t="str">
        <f>VLOOKUP(B58,'Dados do Inventário'!A$1:V$605,22,0)</f>
        <v>-</v>
      </c>
      <c r="AA58" s="12" t="s">
        <v>181</v>
      </c>
      <c r="AB58" s="12" t="str">
        <f>VLOOKUP(B58,'Dados do Inventário'!A$1:S$605,19,0)</f>
        <v>Canadian Dam Association</v>
      </c>
      <c r="AC58" s="12" t="s">
        <v>44</v>
      </c>
      <c r="AD58" s="12" t="str">
        <f>VLOOKUP(B58,'Dados do Inventário'!A$1:W$605,23,0)</f>
        <v>Não</v>
      </c>
      <c r="AE58" s="12" t="s">
        <v>34</v>
      </c>
      <c r="AF58" s="12" t="str">
        <f>VLOOKUP(B58,'Dados do Inventário'!A$1:X$605,24,0)</f>
        <v>Sim</v>
      </c>
      <c r="AG58" s="12" t="s">
        <v>220</v>
      </c>
      <c r="AH58" s="12" t="str">
        <f>VLOOKUP(B58,'Dados do Inventário'!A$1:Z$605,25,0)</f>
        <v>Sim</v>
      </c>
      <c r="AI58" s="12" t="s">
        <v>36</v>
      </c>
      <c r="AJ58" s="12" t="str">
        <f>VLOOKUP(B58,'Dados do Inventário'!A$1:AA$605,26,0)</f>
        <v>Sim. Sim.</v>
      </c>
      <c r="AK58" s="12" t="s">
        <v>29</v>
      </c>
      <c r="AL58" s="12" t="str">
        <f>VLOOKUP(B58,'Dados do Inventário'!A$1:AB$605,27,0)</f>
        <v>Sim, 2011</v>
      </c>
      <c r="AM58" s="12" t="s">
        <v>221</v>
      </c>
      <c r="AN58" s="12" t="str">
        <f>VLOOKUP(B58,'Dados do Inventário'!A$1:AC$605,28,0)</f>
        <v>Sim. Sim.</v>
      </c>
    </row>
    <row r="59" spans="1:40" ht="38.25" x14ac:dyDescent="0.25">
      <c r="A59" s="1" t="s">
        <v>222</v>
      </c>
      <c r="B59" s="1" t="s">
        <v>382</v>
      </c>
      <c r="C59" s="12" t="s">
        <v>223</v>
      </c>
      <c r="D59" s="12" t="str">
        <f>_xlfn.CONCAT(VLOOKUP(B59,'Dados do Inventário'!A$1:L$605,4,0),", ",VLOOKUP(B59,'Dados do Inventário'!A$1:L$605,12,0),", ",VLOOKUP(B59,'Dados do Inventário'!A$1:L$605,10,0),", ",VLOOKUP(B59,'Dados do Inventário'!A$1:L$605,9,0),", ",VLOOKUP(B59,'Dados do Inventário'!A$1:L$605,8,0)," (SIRGAS 2000)")</f>
        <v>Salobo, Marabá, Brasil, ,  (SIRGAS 2000)</v>
      </c>
      <c r="E59" s="12" t="s">
        <v>178</v>
      </c>
      <c r="F59" s="12" t="s">
        <v>1095</v>
      </c>
      <c r="G59" s="12" t="s">
        <v>39</v>
      </c>
      <c r="H59" s="12" t="str">
        <f>VLOOKUP(B59,'Dados do Inventário'!A$1:M$605,13,0)</f>
        <v>Em Construção</v>
      </c>
      <c r="I59" s="12">
        <v>2012</v>
      </c>
      <c r="J59" s="12">
        <f>VLOOKUP(B59,'Dados do Inventário'!A$1:N$605,14,0)</f>
        <v>2022</v>
      </c>
      <c r="K59" s="12" t="s">
        <v>29</v>
      </c>
      <c r="L59" s="12"/>
      <c r="M59" s="12" t="s">
        <v>30</v>
      </c>
      <c r="N59" s="12" t="str">
        <f>VLOOKUP(B59,'Dados do Inventário'!A$1:O$605,15,0)</f>
        <v>Jusante</v>
      </c>
      <c r="O59" s="17">
        <v>63</v>
      </c>
      <c r="P59" s="17">
        <f>VLOOKUP(B59,'Dados do Inventário'!A$1:P$605,16,0)</f>
        <v>0</v>
      </c>
      <c r="Q59" s="17">
        <v>95</v>
      </c>
      <c r="R59" s="17">
        <f>VLOOKUP(B59,'Dados do Inventário'!A$1:Q$605,17,0)</f>
        <v>0</v>
      </c>
      <c r="S59" s="12">
        <v>218</v>
      </c>
      <c r="T59" s="17">
        <f>VLOOKUP(B59,'Dados do Inventário'!A$1:R$605,18,0)</f>
        <v>0</v>
      </c>
      <c r="U59" s="18">
        <v>44136</v>
      </c>
      <c r="V59" s="18">
        <f>VLOOKUP(B59,'Dados do Inventário'!A$1:T$605,20,0)</f>
        <v>44896</v>
      </c>
      <c r="W59" s="12" t="s">
        <v>179</v>
      </c>
      <c r="X59" s="12"/>
      <c r="Y59" s="12" t="s">
        <v>224</v>
      </c>
      <c r="Z59" s="12" t="str">
        <f>VLOOKUP(B59,'Dados do Inventário'!A$1:V$605,22,0)</f>
        <v>-</v>
      </c>
      <c r="AA59" s="12" t="s">
        <v>206</v>
      </c>
      <c r="AB59" s="12"/>
      <c r="AC59" s="12" t="s">
        <v>44</v>
      </c>
      <c r="AD59" s="12"/>
      <c r="AE59" s="12" t="s">
        <v>34</v>
      </c>
      <c r="AF59" s="12" t="str">
        <f>VLOOKUP(B59,'Dados do Inventário'!A$1:X$605,24,0)</f>
        <v>Não</v>
      </c>
      <c r="AG59" s="12" t="s">
        <v>191</v>
      </c>
      <c r="AH59" s="12"/>
      <c r="AI59" s="12" t="s">
        <v>36</v>
      </c>
      <c r="AJ59" s="12"/>
      <c r="AK59" s="12" t="s">
        <v>29</v>
      </c>
      <c r="AL59" s="12"/>
      <c r="AM59" s="12" t="s">
        <v>66</v>
      </c>
      <c r="AN59" s="12"/>
    </row>
    <row r="60" spans="1:40" ht="25.5" x14ac:dyDescent="0.25">
      <c r="A60" s="1" t="s">
        <v>225</v>
      </c>
      <c r="B60" s="1" t="s">
        <v>225</v>
      </c>
      <c r="C60" s="12" t="s">
        <v>226</v>
      </c>
      <c r="D60" s="12" t="str">
        <f>_xlfn.CONCAT(VLOOKUP(B60,'Dados do Inventário'!A$1:L$605,4,0),", ",VLOOKUP(B60,'Dados do Inventário'!A$1:L$605,12,0),", ",VLOOKUP(B60,'Dados do Inventário'!A$1:L$605,10,0),", ",VLOOKUP(B60,'Dados do Inventário'!A$1:L$605,9,0),", ",VLOOKUP(B60,'Dados do Inventário'!A$1:L$605,8,0)," (SIRGAS 2000)")</f>
        <v>Shebandowan, Thunder Bay, Canadá, -90,20296686278, 48,5833265339375 (SIRGAS 2000)</v>
      </c>
      <c r="E60" s="12" t="s">
        <v>178</v>
      </c>
      <c r="F60" s="12" t="s">
        <v>1095</v>
      </c>
      <c r="G60" s="12" t="s">
        <v>28</v>
      </c>
      <c r="H60" s="12" t="str">
        <f>VLOOKUP(B60,'Dados do Inventário'!A$1:M$605,13,0)</f>
        <v>Inativa</v>
      </c>
      <c r="I60" s="12">
        <v>1971</v>
      </c>
      <c r="J60" s="12">
        <f>VLOOKUP(B60,'Dados do Inventário'!A$1:N$605,14,0)</f>
        <v>1971</v>
      </c>
      <c r="K60" s="12" t="s">
        <v>29</v>
      </c>
      <c r="L60" s="12" t="str">
        <f>VLOOKUP(B60,'Dados do Inventário'!A$1:Y$605,25,0)</f>
        <v>Sim</v>
      </c>
      <c r="M60" s="12" t="s">
        <v>30</v>
      </c>
      <c r="N60" s="12" t="str">
        <f>VLOOKUP(B60,'Dados do Inventário'!A$1:O$605,15,0)</f>
        <v>Jusante</v>
      </c>
      <c r="O60" s="17">
        <v>10</v>
      </c>
      <c r="P60" s="17">
        <f>VLOOKUP(B60,'Dados do Inventário'!A$1:P$605,16,0)</f>
        <v>10</v>
      </c>
      <c r="Q60" s="17">
        <v>4.3</v>
      </c>
      <c r="R60" s="17">
        <f>VLOOKUP(B60,'Dados do Inventário'!A$1:Q$605,17,0)</f>
        <v>4.3</v>
      </c>
      <c r="S60" s="12">
        <v>4.3</v>
      </c>
      <c r="T60" s="17">
        <f>VLOOKUP(B60,'Dados do Inventário'!A$1:R$605,18,0)</f>
        <v>0</v>
      </c>
      <c r="U60" s="18">
        <v>44075</v>
      </c>
      <c r="V60" s="18">
        <f>VLOOKUP(B60,'Dados do Inventário'!A$1:T$605,20,0)</f>
        <v>44104</v>
      </c>
      <c r="W60" s="12" t="s">
        <v>179</v>
      </c>
      <c r="X60" s="12" t="str">
        <f>VLOOKUP(B60,'Dados do Inventário'!A$1:U$605,21,0)</f>
        <v xml:space="preserve">Sim </v>
      </c>
      <c r="Y60" s="12" t="s">
        <v>227</v>
      </c>
      <c r="Z60" s="12" t="str">
        <f>VLOOKUP(B60,'Dados do Inventário'!A$1:V$605,22,0)</f>
        <v>-</v>
      </c>
      <c r="AA60" s="12" t="s">
        <v>181</v>
      </c>
      <c r="AB60" s="12" t="str">
        <f>VLOOKUP(B60,'Dados do Inventário'!A$1:S$605,19,0)</f>
        <v>Canadian Dam Association</v>
      </c>
      <c r="AC60" s="12" t="s">
        <v>44</v>
      </c>
      <c r="AD60" s="12" t="str">
        <f>VLOOKUP(B60,'Dados do Inventário'!A$1:W$605,23,0)</f>
        <v>Não</v>
      </c>
      <c r="AE60" s="12" t="s">
        <v>34</v>
      </c>
      <c r="AF60" s="12" t="str">
        <f>VLOOKUP(B60,'Dados do Inventário'!A$1:X$605,24,0)</f>
        <v>Sim</v>
      </c>
      <c r="AG60" s="12" t="s">
        <v>50</v>
      </c>
      <c r="AH60" s="12" t="str">
        <f>VLOOKUP(B60,'Dados do Inventário'!A$1:Z$605,25,0)</f>
        <v>Sim</v>
      </c>
      <c r="AI60" s="12" t="s">
        <v>36</v>
      </c>
      <c r="AJ60" s="12" t="str">
        <f>VLOOKUP(B60,'Dados do Inventário'!A$1:AA$605,26,0)</f>
        <v>Sim. Sim.</v>
      </c>
      <c r="AK60" s="12" t="s">
        <v>29</v>
      </c>
      <c r="AL60" s="12" t="str">
        <f>VLOOKUP(B60,'Dados do Inventário'!A$1:AB$605,27,0)</f>
        <v>Sim, 2019</v>
      </c>
      <c r="AM60" s="12" t="s">
        <v>228</v>
      </c>
      <c r="AN60" s="12" t="str">
        <f>VLOOKUP(B60,'Dados do Inventário'!A$1:AC$605,28,0)</f>
        <v>Sim. Sim.</v>
      </c>
    </row>
    <row r="61" spans="1:40" ht="38.25" x14ac:dyDescent="0.25">
      <c r="A61" s="1" t="s">
        <v>229</v>
      </c>
      <c r="B61" s="1" t="s">
        <v>229</v>
      </c>
      <c r="C61" s="12" t="s">
        <v>230</v>
      </c>
      <c r="D61" s="12" t="str">
        <f>_xlfn.CONCAT(VLOOKUP(B61,'Dados do Inventário'!A$1:L$605,4,0),", ",VLOOKUP(B61,'Dados do Inventário'!A$1:L$605,12,0),", ",VLOOKUP(B61,'Dados do Inventário'!A$1:L$605,10,0),", ",VLOOKUP(B61,'Dados do Inventário'!A$1:L$605,9,0),", ",VLOOKUP(B61,'Dados do Inventário'!A$1:L$605,8,0)," (SIRGAS 2000)")</f>
        <v>Sossego, Canaã dos Carajás, Brasil, -50,096168, -6,437495 (SIRGAS 2000)</v>
      </c>
      <c r="E61" s="12" t="s">
        <v>178</v>
      </c>
      <c r="F61" s="12" t="s">
        <v>1095</v>
      </c>
      <c r="G61" s="12" t="s">
        <v>39</v>
      </c>
      <c r="H61" s="12" t="str">
        <f>VLOOKUP(B61,'Dados do Inventário'!A$1:M$605,13,0)</f>
        <v>Operação</v>
      </c>
      <c r="I61" s="12">
        <v>2002</v>
      </c>
      <c r="J61" s="12">
        <f>VLOOKUP(B61,'Dados do Inventário'!A$1:N$605,14,0)</f>
        <v>0</v>
      </c>
      <c r="K61" s="12" t="s">
        <v>29</v>
      </c>
      <c r="L61" s="12"/>
      <c r="M61" s="12" t="s">
        <v>110</v>
      </c>
      <c r="N61" s="12" t="str">
        <f>VLOOKUP(B61,'Dados do Inventário'!A$1:O$605,15,0)</f>
        <v>Etapa Única</v>
      </c>
      <c r="O61" s="17">
        <v>42</v>
      </c>
      <c r="P61" s="17">
        <f>VLOOKUP(B61,'Dados do Inventário'!A$1:P$605,16,0)</f>
        <v>251.9</v>
      </c>
      <c r="Q61" s="17">
        <v>110</v>
      </c>
      <c r="R61" s="17">
        <f>VLOOKUP(B61,'Dados do Inventário'!A$1:Q$605,17,0)</f>
        <v>0</v>
      </c>
      <c r="S61" s="12">
        <v>154</v>
      </c>
      <c r="T61" s="17">
        <f>VLOOKUP(B61,'Dados do Inventário'!A$1:R$605,18,0)</f>
        <v>0</v>
      </c>
      <c r="U61" s="18">
        <v>44136</v>
      </c>
      <c r="V61" s="18">
        <f>VLOOKUP(B61,'Dados do Inventário'!A$1:T$605,20,0)</f>
        <v>44165</v>
      </c>
      <c r="W61" s="12" t="s">
        <v>179</v>
      </c>
      <c r="X61" s="12"/>
      <c r="Y61" s="12" t="s">
        <v>224</v>
      </c>
      <c r="Z61" s="12" t="str">
        <f>VLOOKUP(B61,'Dados do Inventário'!A$1:V$605,22,0)</f>
        <v>-</v>
      </c>
      <c r="AA61" s="12" t="s">
        <v>206</v>
      </c>
      <c r="AB61" s="12"/>
      <c r="AC61" s="12" t="s">
        <v>44</v>
      </c>
      <c r="AD61" s="12"/>
      <c r="AE61" s="12" t="s">
        <v>34</v>
      </c>
      <c r="AF61" s="12" t="str">
        <f>VLOOKUP(B61,'Dados do Inventário'!A$1:X$605,24,0)</f>
        <v>Não</v>
      </c>
      <c r="AG61" s="12" t="s">
        <v>191</v>
      </c>
      <c r="AH61" s="12"/>
      <c r="AI61" s="12" t="s">
        <v>36</v>
      </c>
      <c r="AJ61" s="12"/>
      <c r="AK61" s="12" t="s">
        <v>29</v>
      </c>
      <c r="AL61" s="12"/>
      <c r="AM61" s="12" t="s">
        <v>66</v>
      </c>
      <c r="AN61" s="12"/>
    </row>
    <row r="62" spans="1:40" ht="25.5" x14ac:dyDescent="0.25">
      <c r="A62" s="1" t="s">
        <v>231</v>
      </c>
      <c r="B62" s="1" t="s">
        <v>383</v>
      </c>
      <c r="C62" s="12" t="s">
        <v>232</v>
      </c>
      <c r="D62" s="12" t="str">
        <f>_xlfn.CONCAT(VLOOKUP(B62,'Dados do Inventário'!A$1:L$605,4,0),", ",VLOOKUP(B62,'Dados do Inventário'!A$1:L$605,12,0),", ",VLOOKUP(B62,'Dados do Inventário'!A$1:L$605,10,0),", ",VLOOKUP(B62,'Dados do Inventário'!A$1:L$605,9,0),", ",VLOOKUP(B62,'Dados do Inventário'!A$1:L$605,8,0)," (SIRGAS 2000)")</f>
        <v>Frood-Stobie, Sudbury, Canadá, -81,024933, 46,515789 (SIRGAS 2000)</v>
      </c>
      <c r="E62" s="12" t="s">
        <v>178</v>
      </c>
      <c r="F62" s="12" t="s">
        <v>1095</v>
      </c>
      <c r="G62" s="12" t="s">
        <v>28</v>
      </c>
      <c r="H62" s="12" t="str">
        <f>VLOOKUP(B62,'Dados do Inventário'!A$1:M$605,13,0)</f>
        <v>Inativa</v>
      </c>
      <c r="I62" s="12">
        <v>1968</v>
      </c>
      <c r="J62" s="12">
        <f>VLOOKUP(B62,'Dados do Inventário'!A$1:N$605,14,0)</f>
        <v>1968</v>
      </c>
      <c r="K62" s="12" t="s">
        <v>29</v>
      </c>
      <c r="L62" s="12" t="str">
        <f>VLOOKUP(B62,'Dados do Inventário'!A$1:Y$605,25,0)</f>
        <v>Sim</v>
      </c>
      <c r="M62" s="12" t="s">
        <v>233</v>
      </c>
      <c r="N62" s="12" t="str">
        <f>VLOOKUP(B62,'Dados do Inventário'!A$1:O$605,15,0)</f>
        <v>Etapa Única</v>
      </c>
      <c r="O62" s="17">
        <v>12</v>
      </c>
      <c r="P62" s="17">
        <f>VLOOKUP(B62,'Dados do Inventário'!A$1:P$605,16,0)</f>
        <v>12</v>
      </c>
      <c r="Q62" s="17">
        <v>5.0999999999999996</v>
      </c>
      <c r="R62" s="17">
        <f>VLOOKUP(B62,'Dados do Inventário'!A$1:Q$605,17,0)</f>
        <v>5.0999999999999996</v>
      </c>
      <c r="S62" s="12">
        <v>5.0999999999999996</v>
      </c>
      <c r="T62" s="17">
        <f>VLOOKUP(B62,'Dados do Inventário'!A$1:R$605,18,0)</f>
        <v>0</v>
      </c>
      <c r="U62" s="18">
        <v>44075</v>
      </c>
      <c r="V62" s="18">
        <f>VLOOKUP(B62,'Dados do Inventário'!A$1:T$605,20,0)</f>
        <v>44104</v>
      </c>
      <c r="W62" s="12" t="s">
        <v>179</v>
      </c>
      <c r="X62" s="12" t="str">
        <f>VLOOKUP(B62,'Dados do Inventário'!A$1:U$605,21,0)</f>
        <v xml:space="preserve">Sim </v>
      </c>
      <c r="Y62" s="12" t="s">
        <v>234</v>
      </c>
      <c r="Z62" s="12" t="str">
        <f>VLOOKUP(B62,'Dados do Inventário'!A$1:V$605,22,0)</f>
        <v>-</v>
      </c>
      <c r="AA62" s="12" t="s">
        <v>181</v>
      </c>
      <c r="AB62" s="12" t="str">
        <f>VLOOKUP(B62,'Dados do Inventário'!A$1:S$605,19,0)</f>
        <v>Canadian Dam Association</v>
      </c>
      <c r="AC62" s="12" t="s">
        <v>44</v>
      </c>
      <c r="AD62" s="12" t="str">
        <f>VLOOKUP(B62,'Dados do Inventário'!A$1:W$605,23,0)</f>
        <v>Não</v>
      </c>
      <c r="AE62" s="12" t="s">
        <v>34</v>
      </c>
      <c r="AF62" s="12" t="str">
        <f>VLOOKUP(B62,'Dados do Inventário'!A$1:X$605,24,0)</f>
        <v>Sim</v>
      </c>
      <c r="AG62" s="12" t="s">
        <v>50</v>
      </c>
      <c r="AH62" s="12" t="str">
        <f>VLOOKUP(B62,'Dados do Inventário'!A$1:Z$605,25,0)</f>
        <v>Sim</v>
      </c>
      <c r="AI62" s="12" t="s">
        <v>36</v>
      </c>
      <c r="AJ62" s="12" t="str">
        <f>VLOOKUP(B62,'Dados do Inventário'!A$1:AA$605,26,0)</f>
        <v>Sim. Sim.</v>
      </c>
      <c r="AK62" s="12" t="s">
        <v>29</v>
      </c>
      <c r="AL62" s="12" t="str">
        <f>VLOOKUP(B62,'Dados do Inventário'!A$1:AB$605,27,0)</f>
        <v>Sim, 2019</v>
      </c>
      <c r="AM62" s="12" t="s">
        <v>66</v>
      </c>
      <c r="AN62" s="12" t="str">
        <f>VLOOKUP(B62,'Dados do Inventário'!A$1:AC$605,28,0)</f>
        <v>Sim. Sim.</v>
      </c>
    </row>
    <row r="63" spans="1:40" ht="25.5" x14ac:dyDescent="0.25">
      <c r="A63" s="1" t="s">
        <v>235</v>
      </c>
      <c r="B63" s="1" t="s">
        <v>384</v>
      </c>
      <c r="C63" s="12" t="s">
        <v>236</v>
      </c>
      <c r="D63" s="12" t="str">
        <f>_xlfn.CONCAT(VLOOKUP(B63,'Dados do Inventário'!A$1:L$605,4,0),", ",VLOOKUP(B63,'Dados do Inventário'!A$1:L$605,12,0),", ",VLOOKUP(B63,'Dados do Inventário'!A$1:L$605,10,0),", ",VLOOKUP(B63,'Dados do Inventário'!A$1:L$605,9,0),", ",VLOOKUP(B63,'Dados do Inventário'!A$1:L$605,8,0)," (SIRGAS 2000)")</f>
        <v>Thompson, Thompson, Canadá, -97,8302575182169, 55,7173323165625 (SIRGAS 2000)</v>
      </c>
      <c r="E63" s="12" t="s">
        <v>178</v>
      </c>
      <c r="F63" s="12" t="s">
        <v>1095</v>
      </c>
      <c r="G63" s="12" t="s">
        <v>39</v>
      </c>
      <c r="H63" s="12" t="str">
        <f>VLOOKUP(B63,'Dados do Inventário'!A$1:M$605,13,0)</f>
        <v>Operação</v>
      </c>
      <c r="I63" s="12">
        <v>1971</v>
      </c>
      <c r="J63" s="12">
        <f>VLOOKUP(B63,'Dados do Inventário'!A$1:N$605,14,0)</f>
        <v>1971</v>
      </c>
      <c r="K63" s="12" t="s">
        <v>29</v>
      </c>
      <c r="L63" s="12" t="str">
        <f>VLOOKUP(B63,'Dados do Inventário'!A$1:Y$605,25,0)</f>
        <v>Sim</v>
      </c>
      <c r="M63" s="12" t="s">
        <v>30</v>
      </c>
      <c r="N63" s="12" t="str">
        <f>VLOOKUP(B63,'Dados do Inventário'!A$1:O$605,15,0)</f>
        <v>Jusante</v>
      </c>
      <c r="O63" s="17">
        <v>26</v>
      </c>
      <c r="P63" s="17">
        <f>VLOOKUP(B63,'Dados do Inventário'!A$1:P$605,16,0)</f>
        <v>26</v>
      </c>
      <c r="Q63" s="17">
        <v>42</v>
      </c>
      <c r="R63" s="17">
        <f>VLOOKUP(B63,'Dados do Inventário'!A$1:Q$605,17,0)</f>
        <v>42</v>
      </c>
      <c r="S63" s="12">
        <v>47</v>
      </c>
      <c r="T63" s="17">
        <f>VLOOKUP(B63,'Dados do Inventário'!A$1:R$605,18,0)</f>
        <v>0</v>
      </c>
      <c r="U63" s="18">
        <v>44013</v>
      </c>
      <c r="V63" s="18">
        <f>VLOOKUP(B63,'Dados do Inventário'!A$1:T$605,20,0)</f>
        <v>44043</v>
      </c>
      <c r="W63" s="12" t="s">
        <v>179</v>
      </c>
      <c r="X63" s="12" t="str">
        <f>VLOOKUP(B63,'Dados do Inventário'!A$1:U$605,21,0)</f>
        <v>Sim</v>
      </c>
      <c r="Y63" s="12" t="s">
        <v>219</v>
      </c>
      <c r="Z63" s="12" t="str">
        <f>VLOOKUP(B63,'Dados do Inventário'!A$1:V$605,22,0)</f>
        <v>-</v>
      </c>
      <c r="AA63" s="12" t="s">
        <v>181</v>
      </c>
      <c r="AB63" s="12" t="str">
        <f>VLOOKUP(B63,'Dados do Inventário'!A$1:S$605,19,0)</f>
        <v>Canadian Dam Association</v>
      </c>
      <c r="AC63" s="12" t="s">
        <v>44</v>
      </c>
      <c r="AD63" s="12" t="str">
        <f>VLOOKUP(B63,'Dados do Inventário'!A$1:W$605,23,0)</f>
        <v>Não</v>
      </c>
      <c r="AE63" s="12" t="s">
        <v>34</v>
      </c>
      <c r="AF63" s="12" t="str">
        <f>VLOOKUP(B63,'Dados do Inventário'!A$1:X$605,24,0)</f>
        <v>Sim</v>
      </c>
      <c r="AG63" s="12" t="s">
        <v>201</v>
      </c>
      <c r="AH63" s="12" t="str">
        <f>VLOOKUP(B63,'Dados do Inventário'!A$1:Z$605,25,0)</f>
        <v>Sim</v>
      </c>
      <c r="AI63" s="12" t="s">
        <v>36</v>
      </c>
      <c r="AJ63" s="12" t="str">
        <f>VLOOKUP(B63,'Dados do Inventário'!A$1:AA$605,26,0)</f>
        <v>Sim. Sim.</v>
      </c>
      <c r="AK63" s="12" t="s">
        <v>29</v>
      </c>
      <c r="AL63" s="12" t="str">
        <f>VLOOKUP(B63,'Dados do Inventário'!A$1:AB$605,27,0)</f>
        <v>Sim, 2017</v>
      </c>
      <c r="AM63" s="12" t="s">
        <v>237</v>
      </c>
      <c r="AN63" s="12" t="str">
        <f>VLOOKUP(B63,'Dados do Inventário'!A$1:AC$605,28,0)</f>
        <v>Sim. Sim.</v>
      </c>
    </row>
    <row r="64" spans="1:40" ht="25.5" x14ac:dyDescent="0.25">
      <c r="A64" s="1" t="s">
        <v>238</v>
      </c>
      <c r="B64" s="1" t="s">
        <v>384</v>
      </c>
      <c r="C64" s="12" t="s">
        <v>236</v>
      </c>
      <c r="D64" s="12" t="str">
        <f>_xlfn.CONCAT(VLOOKUP(B64,'Dados do Inventário'!A$1:L$605,4,0),", ",VLOOKUP(B64,'Dados do Inventário'!A$1:L$605,12,0),", ",VLOOKUP(B64,'Dados do Inventário'!A$1:L$605,10,0),", ",VLOOKUP(B64,'Dados do Inventário'!A$1:L$605,9,0),", ",VLOOKUP(B64,'Dados do Inventário'!A$1:L$605,8,0)," (SIRGAS 2000)")</f>
        <v>Thompson, Thompson, Canadá, -97,8302575182169, 55,7173323165625 (SIRGAS 2000)</v>
      </c>
      <c r="E64" s="12" t="s">
        <v>178</v>
      </c>
      <c r="F64" s="12" t="s">
        <v>1095</v>
      </c>
      <c r="G64" s="12" t="s">
        <v>39</v>
      </c>
      <c r="H64" s="12" t="str">
        <f>VLOOKUP(B64,'Dados do Inventário'!A$1:M$605,13,0)</f>
        <v>Operação</v>
      </c>
      <c r="I64" s="12">
        <v>1971</v>
      </c>
      <c r="J64" s="12">
        <f>VLOOKUP(B64,'Dados do Inventário'!A$1:N$605,14,0)</f>
        <v>1971</v>
      </c>
      <c r="K64" s="12" t="s">
        <v>29</v>
      </c>
      <c r="L64" s="12" t="str">
        <f>VLOOKUP(B64,'Dados do Inventário'!A$1:Y$605,25,0)</f>
        <v>Sim</v>
      </c>
      <c r="M64" s="12" t="s">
        <v>30</v>
      </c>
      <c r="N64" s="12" t="str">
        <f>VLOOKUP(B64,'Dados do Inventário'!A$1:O$605,15,0)</f>
        <v>Jusante</v>
      </c>
      <c r="O64" s="17">
        <v>26</v>
      </c>
      <c r="P64" s="17">
        <f>VLOOKUP(B64,'Dados do Inventário'!A$1:P$605,16,0)</f>
        <v>26</v>
      </c>
      <c r="Q64" s="17">
        <v>42</v>
      </c>
      <c r="R64" s="17">
        <f>VLOOKUP(B64,'Dados do Inventário'!A$1:Q$605,17,0)</f>
        <v>42</v>
      </c>
      <c r="S64" s="12">
        <v>47</v>
      </c>
      <c r="T64" s="17">
        <f>VLOOKUP(B64,'Dados do Inventário'!A$1:R$605,18,0)</f>
        <v>0</v>
      </c>
      <c r="U64" s="18">
        <v>44013</v>
      </c>
      <c r="V64" s="18">
        <f>VLOOKUP(B64,'Dados do Inventário'!A$1:T$605,20,0)</f>
        <v>44043</v>
      </c>
      <c r="W64" s="12" t="s">
        <v>179</v>
      </c>
      <c r="X64" s="12" t="str">
        <f>VLOOKUP(B64,'Dados do Inventário'!A$1:U$605,21,0)</f>
        <v>Sim</v>
      </c>
      <c r="Y64" s="12" t="s">
        <v>227</v>
      </c>
      <c r="Z64" s="12" t="str">
        <f>VLOOKUP(B64,'Dados do Inventário'!A$1:V$605,22,0)</f>
        <v>-</v>
      </c>
      <c r="AA64" s="12" t="s">
        <v>181</v>
      </c>
      <c r="AB64" s="12" t="str">
        <f>VLOOKUP(B64,'Dados do Inventário'!A$1:S$605,19,0)</f>
        <v>Canadian Dam Association</v>
      </c>
      <c r="AC64" s="12" t="s">
        <v>44</v>
      </c>
      <c r="AD64" s="12" t="str">
        <f>VLOOKUP(B64,'Dados do Inventário'!A$1:W$605,23,0)</f>
        <v>Não</v>
      </c>
      <c r="AE64" s="12" t="s">
        <v>34</v>
      </c>
      <c r="AF64" s="12" t="str">
        <f>VLOOKUP(B64,'Dados do Inventário'!A$1:X$605,24,0)</f>
        <v>Sim</v>
      </c>
      <c r="AG64" s="12" t="s">
        <v>201</v>
      </c>
      <c r="AH64" s="12" t="str">
        <f>VLOOKUP(B64,'Dados do Inventário'!A$1:Z$605,25,0)</f>
        <v>Sim</v>
      </c>
      <c r="AI64" s="12" t="s">
        <v>36</v>
      </c>
      <c r="AJ64" s="12" t="str">
        <f>VLOOKUP(B64,'Dados do Inventário'!A$1:AA$605,26,0)</f>
        <v>Sim. Sim.</v>
      </c>
      <c r="AK64" s="12" t="s">
        <v>29</v>
      </c>
      <c r="AL64" s="12" t="str">
        <f>VLOOKUP(B64,'Dados do Inventário'!A$1:AB$605,27,0)</f>
        <v>Sim, 2017</v>
      </c>
      <c r="AM64" s="12" t="s">
        <v>239</v>
      </c>
      <c r="AN64" s="12" t="str">
        <f>VLOOKUP(B64,'Dados do Inventário'!A$1:AC$605,28,0)</f>
        <v>Sim. Sim.</v>
      </c>
    </row>
    <row r="65" spans="1:40" x14ac:dyDescent="0.25">
      <c r="A65" s="1" t="s">
        <v>240</v>
      </c>
      <c r="B65" s="1" t="s">
        <v>240</v>
      </c>
      <c r="C65" s="12" t="s">
        <v>241</v>
      </c>
      <c r="D65" s="12" t="str">
        <f>_xlfn.CONCAT(VLOOKUP(B65,'Dados do Inventário'!A$1:L$605,4,0),", ",VLOOKUP(B65,'Dados do Inventário'!A$1:L$605,12,0),", ",VLOOKUP(B65,'Dados do Inventário'!A$1:L$605,10,0),", ",VLOOKUP(B65,'Dados do Inventário'!A$1:L$605,9,0),", ",VLOOKUP(B65,'Dados do Inventário'!A$1:L$605,8,0)," (SIRGAS 2000)")</f>
        <v>Voisey's Bay, Voisey's Bay, Canadá, -61,972341556102, 56,3175380229949 (SIRGAS 2000)</v>
      </c>
      <c r="E65" s="12" t="s">
        <v>178</v>
      </c>
      <c r="F65" s="12" t="s">
        <v>1095</v>
      </c>
      <c r="G65" s="12" t="s">
        <v>39</v>
      </c>
      <c r="H65" s="12" t="str">
        <f>VLOOKUP(B65,'Dados do Inventário'!A$1:M$605,13,0)</f>
        <v>Operação</v>
      </c>
      <c r="I65" s="12">
        <v>2005</v>
      </c>
      <c r="J65" s="12">
        <f>VLOOKUP(B65,'Dados do Inventário'!A$1:N$605,14,0)</f>
        <v>2005</v>
      </c>
      <c r="K65" s="12" t="s">
        <v>29</v>
      </c>
      <c r="L65" s="12" t="str">
        <f>VLOOKUP(B65,'Dados do Inventário'!A$1:Y$605,25,0)</f>
        <v>Sim</v>
      </c>
      <c r="M65" s="12" t="s">
        <v>58</v>
      </c>
      <c r="N65" s="12" t="str">
        <f>VLOOKUP(B65,'Dados do Inventário'!A$1:O$605,15,0)</f>
        <v>Etapa Única</v>
      </c>
      <c r="O65" s="17">
        <v>11</v>
      </c>
      <c r="P65" s="17">
        <f>VLOOKUP(B65,'Dados do Inventário'!A$1:P$605,16,0)</f>
        <v>11</v>
      </c>
      <c r="Q65" s="17">
        <v>20.100000000000001</v>
      </c>
      <c r="R65" s="17">
        <f>VLOOKUP(B65,'Dados do Inventário'!A$1:Q$605,17,0)</f>
        <v>20.100000000000001</v>
      </c>
      <c r="S65" s="12">
        <v>28</v>
      </c>
      <c r="T65" s="17">
        <f>VLOOKUP(B65,'Dados do Inventário'!A$1:R$605,18,0)</f>
        <v>0</v>
      </c>
      <c r="U65" s="18">
        <v>44044</v>
      </c>
      <c r="V65" s="18">
        <f>VLOOKUP(B65,'Dados do Inventário'!A$1:T$605,20,0)</f>
        <v>44074</v>
      </c>
      <c r="W65" s="12" t="s">
        <v>179</v>
      </c>
      <c r="X65" s="12" t="str">
        <f>VLOOKUP(B65,'Dados do Inventário'!A$1:U$605,21,0)</f>
        <v xml:space="preserve">Sim </v>
      </c>
      <c r="Y65" s="12" t="s">
        <v>242</v>
      </c>
      <c r="Z65" s="12" t="str">
        <f>VLOOKUP(B65,'Dados do Inventário'!A$1:V$605,22,0)</f>
        <v>-</v>
      </c>
      <c r="AA65" s="12" t="s">
        <v>181</v>
      </c>
      <c r="AB65" s="12" t="str">
        <f>VLOOKUP(B65,'Dados do Inventário'!A$1:S$605,19,0)</f>
        <v>Canadian Dam Association</v>
      </c>
      <c r="AC65" s="12" t="s">
        <v>44</v>
      </c>
      <c r="AD65" s="12" t="str">
        <f>VLOOKUP(B65,'Dados do Inventário'!A$1:W$605,23,0)</f>
        <v>Não</v>
      </c>
      <c r="AE65" s="12" t="s">
        <v>34</v>
      </c>
      <c r="AF65" s="12" t="str">
        <f>VLOOKUP(B65,'Dados do Inventário'!A$1:X$605,24,0)</f>
        <v>Sim</v>
      </c>
      <c r="AG65" s="12" t="s">
        <v>44</v>
      </c>
      <c r="AH65" s="12" t="str">
        <f>VLOOKUP(B65,'Dados do Inventário'!A$1:Z$605,25,0)</f>
        <v>Sim</v>
      </c>
      <c r="AI65" s="12" t="s">
        <v>36</v>
      </c>
      <c r="AJ65" s="12" t="str">
        <f>VLOOKUP(B65,'Dados do Inventário'!A$1:AA$605,26,0)</f>
        <v>Sim. Sim.</v>
      </c>
      <c r="AK65" s="12" t="s">
        <v>29</v>
      </c>
      <c r="AL65" s="12" t="str">
        <f>VLOOKUP(B65,'Dados do Inventário'!A$1:AB$605,27,0)</f>
        <v>Não</v>
      </c>
      <c r="AM65" s="12" t="s">
        <v>243</v>
      </c>
      <c r="AN65" s="12" t="str">
        <f>VLOOKUP(B65,'Dados do Inventário'!A$1:AC$605,28,0)</f>
        <v>Sim. Sim.</v>
      </c>
    </row>
    <row r="66" spans="1:40" x14ac:dyDescent="0.25">
      <c r="A66" s="1" t="s">
        <v>244</v>
      </c>
      <c r="B66" s="1" t="s">
        <v>385</v>
      </c>
      <c r="C66" s="12" t="s">
        <v>245</v>
      </c>
      <c r="D66" s="12" t="str">
        <f>_xlfn.CONCAT(VLOOKUP(B66,'Dados do Inventário'!A$1:L$605,4,0),", ",VLOOKUP(B66,'Dados do Inventário'!A$1:L$605,12,0),", ",VLOOKUP(B66,'Dados do Inventário'!A$1:L$605,10,0),", ",VLOOKUP(B66,'Dados do Inventário'!A$1:L$605,9,0),", ",VLOOKUP(B66,'Dados do Inventário'!A$1:L$605,8,0)," (SIRGAS 2000)")</f>
        <v>Moatize, Moatize, Moçambique, 33,7743283640456, -16,1636112076859 (SIRGAS 2000)</v>
      </c>
      <c r="E66" s="12" t="s">
        <v>178</v>
      </c>
      <c r="F66" s="12" t="s">
        <v>1095</v>
      </c>
      <c r="G66" s="12" t="s">
        <v>64</v>
      </c>
      <c r="H66" s="12" t="str">
        <f>VLOOKUP(B66,'Dados do Inventário'!A$1:M$605,13,0)</f>
        <v>Vendida</v>
      </c>
      <c r="I66" s="12">
        <v>2011</v>
      </c>
      <c r="J66" s="12">
        <f>VLOOKUP(B66,'Dados do Inventário'!A$1:N$605,14,0)</f>
        <v>2011</v>
      </c>
      <c r="K66" s="12" t="s">
        <v>246</v>
      </c>
      <c r="L66" s="12" t="str">
        <f>VLOOKUP(B66,'Dados do Inventário'!A$1:Y$605,25,0)</f>
        <v>Não</v>
      </c>
      <c r="M66" s="12" t="s">
        <v>30</v>
      </c>
      <c r="N66" s="12" t="str">
        <f>VLOOKUP(B66,'Dados do Inventário'!A$1:O$605,15,0)</f>
        <v>Jusante</v>
      </c>
      <c r="O66" s="17">
        <v>29</v>
      </c>
      <c r="P66" s="17">
        <f>VLOOKUP(B66,'Dados do Inventário'!A$1:P$605,16,0)</f>
        <v>29</v>
      </c>
      <c r="Q66" s="17">
        <v>21.8</v>
      </c>
      <c r="R66" s="17">
        <f>VLOOKUP(B66,'Dados do Inventário'!A$1:Q$605,17,0)</f>
        <v>21800000</v>
      </c>
      <c r="S66" s="12">
        <v>23</v>
      </c>
      <c r="T66" s="17">
        <f>VLOOKUP(B66,'Dados do Inventário'!A$1:R$605,18,0)</f>
        <v>0</v>
      </c>
      <c r="U66" s="18">
        <v>44136</v>
      </c>
      <c r="V66" s="18"/>
      <c r="W66" s="12" t="s">
        <v>29</v>
      </c>
      <c r="X66" s="12" t="str">
        <f>VLOOKUP(B66,'Dados do Inventário'!A$1:U$605,21,0)</f>
        <v>Sim</v>
      </c>
      <c r="Y66" s="12" t="s">
        <v>234</v>
      </c>
      <c r="Z66" s="12" t="str">
        <f>VLOOKUP(B66,'Dados do Inventário'!A$1:V$605,22,0)</f>
        <v>-</v>
      </c>
      <c r="AA66" s="12" t="s">
        <v>247</v>
      </c>
      <c r="AB66" s="12" t="str">
        <f>VLOOKUP(B66,'Dados do Inventário'!A$1:S$605,19,0)</f>
        <v>Lei Moçambicana - Decreto 50 - 2017</v>
      </c>
      <c r="AC66" s="12" t="s">
        <v>44</v>
      </c>
      <c r="AD66" s="12" t="str">
        <f>VLOOKUP(B66,'Dados do Inventário'!A$1:W$605,23,0)</f>
        <v>Não</v>
      </c>
      <c r="AE66" s="12" t="s">
        <v>82</v>
      </c>
      <c r="AF66" s="12" t="str">
        <f>VLOOKUP(B66,'Dados do Inventário'!A$1:X$605,24,0)</f>
        <v>Sim</v>
      </c>
      <c r="AG66" s="12" t="s">
        <v>201</v>
      </c>
      <c r="AH66" s="12" t="str">
        <f>VLOOKUP(B66,'Dados do Inventário'!A$1:Z$605,25,0)</f>
        <v>Não</v>
      </c>
      <c r="AI66" s="12" t="s">
        <v>248</v>
      </c>
      <c r="AJ66" s="12" t="str">
        <f>VLOOKUP(B66,'Dados do Inventário'!A$1:AA$605,26,0)</f>
        <v>Sim. Sim.</v>
      </c>
      <c r="AK66" s="12" t="s">
        <v>29</v>
      </c>
      <c r="AL66" s="12" t="str">
        <f>VLOOKUP(B66,'Dados do Inventário'!A$1:AB$605,27,0)</f>
        <v>Sim, 2017</v>
      </c>
      <c r="AM66" s="12" t="s">
        <v>249</v>
      </c>
      <c r="AN66" s="12" t="str">
        <f>VLOOKUP(B66,'Dados do Inventário'!A$1:AC$605,28,0)</f>
        <v>Sim. Não.</v>
      </c>
    </row>
    <row r="67" spans="1:40" ht="38.25" x14ac:dyDescent="0.25">
      <c r="A67" s="1" t="s">
        <v>250</v>
      </c>
      <c r="B67" s="1" t="s">
        <v>387</v>
      </c>
      <c r="C67" s="12" t="s">
        <v>251</v>
      </c>
      <c r="D67" s="12" t="str">
        <f>_xlfn.CONCAT(VLOOKUP(B67,'Dados do Inventário'!A$1:L$605,4,0),", ",VLOOKUP(B67,'Dados do Inventário'!A$1:L$605,12,0),", ",VLOOKUP(B67,'Dados do Inventário'!A$1:L$605,10,0),", ",VLOOKUP(B67,'Dados do Inventário'!A$1:L$605,9,0),", ",VLOOKUP(B67,'Dados do Inventário'!A$1:L$605,8,0)," (SIRGAS 2000)")</f>
        <v>Germano, Mariana, Brasil, ,  (SIRGAS 2000)</v>
      </c>
      <c r="E67" s="12" t="s">
        <v>252</v>
      </c>
      <c r="F67" s="12" t="s">
        <v>1096</v>
      </c>
      <c r="G67" s="12" t="s">
        <v>64</v>
      </c>
      <c r="H67" s="12" t="str">
        <f>VLOOKUP(B67,'Dados do Inventário'!A$1:M$605,13,0)</f>
        <v>Coligada</v>
      </c>
      <c r="I67" s="12">
        <v>1977</v>
      </c>
      <c r="J67" s="12">
        <f>VLOOKUP(B67,'Dados do Inventário'!A$1:N$605,14,0)</f>
        <v>1977</v>
      </c>
      <c r="K67" s="13" t="s">
        <v>44</v>
      </c>
      <c r="L67" s="12" t="str">
        <f>VLOOKUP(B67,'Dados do Inventário'!A$1:Y$605,25,0)</f>
        <v xml:space="preserve">Não
</v>
      </c>
      <c r="M67" s="12" t="s">
        <v>43</v>
      </c>
      <c r="N67" s="12" t="str">
        <f>VLOOKUP(B67,'Dados do Inventário'!A$1:O$605,15,0)</f>
        <v>-</v>
      </c>
      <c r="O67" s="17">
        <v>165</v>
      </c>
      <c r="P67" s="17">
        <f>VLOOKUP(B67,'Dados do Inventário'!A$1:P$605,16,0)</f>
        <v>165</v>
      </c>
      <c r="Q67" s="17">
        <v>129.6</v>
      </c>
      <c r="R67" s="17">
        <f>VLOOKUP(B67,'Dados do Inventário'!A$1:Q$605,17,0)</f>
        <v>129.6</v>
      </c>
      <c r="S67" s="12">
        <v>129.6</v>
      </c>
      <c r="T67" s="17" t="str">
        <f>VLOOKUP(B67,'Dados do Inventário'!A$1:R$605,18,0)</f>
        <v/>
      </c>
      <c r="U67" s="18">
        <v>44075</v>
      </c>
      <c r="V67" s="18"/>
      <c r="W67" s="12" t="s">
        <v>253</v>
      </c>
      <c r="X67" s="12" t="str">
        <f>VLOOKUP(B67,'Dados do Inventário'!A$1:U$605,21,0)</f>
        <v>Operador: Sim
Vale: Não</v>
      </c>
      <c r="Y67" s="12" t="s">
        <v>224</v>
      </c>
      <c r="Z67" s="12" t="str">
        <f>VLOOKUP(B67,'Dados do Inventário'!A$1:V$605,22,0)</f>
        <v/>
      </c>
      <c r="AA67" s="12" t="s">
        <v>254</v>
      </c>
      <c r="AB67" s="12" t="str">
        <f>VLOOKUP(B67,'Dados do Inventário'!A$1:S$605,19,0)</f>
        <v>Portaria 70.389/17 - ANM (Agência Nacional de Mineração), Brasil</v>
      </c>
      <c r="AC67" s="12" t="s">
        <v>44</v>
      </c>
      <c r="AD67" s="12" t="str">
        <f>VLOOKUP(B67,'Dados do Inventário'!A$1:W$605,23,0)</f>
        <v>Não</v>
      </c>
      <c r="AE67" s="12" t="s">
        <v>255</v>
      </c>
      <c r="AF67" s="12" t="str">
        <f>VLOOKUP(B67,'Dados do Inventário'!A$1:X$605,24,0)</f>
        <v>Sim</v>
      </c>
      <c r="AG67" s="12" t="s">
        <v>256</v>
      </c>
      <c r="AH67" s="12" t="str">
        <f>VLOOKUP(B67,'Dados do Inventário'!A$1:Z$605,25,0)</f>
        <v xml:space="preserve">Não
</v>
      </c>
      <c r="AI67" s="12" t="s">
        <v>82</v>
      </c>
      <c r="AJ67" s="12" t="str">
        <f>VLOOKUP(B67,'Dados do Inventário'!A$1:AA$605,26,0)</f>
        <v>Operator: Sim. Sim.
Vale: Não. Não.</v>
      </c>
      <c r="AK67" s="12" t="s">
        <v>253</v>
      </c>
      <c r="AL67" s="12" t="str">
        <f>VLOOKUP(B67,'Dados do Inventário'!A$1:AB$605,27,0)</f>
        <v>Sim, Fevereiro 2020.</v>
      </c>
      <c r="AM67" s="12" t="s">
        <v>257</v>
      </c>
      <c r="AN67" s="12" t="str">
        <f>VLOOKUP(B67,'Dados do Inventário'!A$1:AC$605,28,0)</f>
        <v>Sim. Sim</v>
      </c>
    </row>
    <row r="68" spans="1:40" ht="25.5" x14ac:dyDescent="0.25">
      <c r="A68" s="1" t="s">
        <v>258</v>
      </c>
      <c r="B68" s="1" t="s">
        <v>386</v>
      </c>
      <c r="C68" s="12" t="s">
        <v>259</v>
      </c>
      <c r="D68" s="12" t="str">
        <f>_xlfn.CONCAT(VLOOKUP(B68,'Dados do Inventário'!A$1:L$605,4,0),", ",VLOOKUP(B68,'Dados do Inventário'!A$1:L$605,12,0),", ",VLOOKUP(B68,'Dados do Inventário'!A$1:L$605,10,0),", ",VLOOKUP(B68,'Dados do Inventário'!A$1:L$605,9,0),", ",VLOOKUP(B68,'Dados do Inventário'!A$1:L$605,8,0)," (SIRGAS 2000)")</f>
        <v>Germano, Mariana, Brasil, ,  (SIRGAS 2000)</v>
      </c>
      <c r="E68" s="12" t="s">
        <v>252</v>
      </c>
      <c r="F68" s="12" t="s">
        <v>1096</v>
      </c>
      <c r="G68" s="12" t="s">
        <v>64</v>
      </c>
      <c r="H68" s="12" t="str">
        <f>VLOOKUP(B68,'Dados do Inventário'!A$1:M$605,13,0)</f>
        <v>Coligada</v>
      </c>
      <c r="I68" s="12">
        <v>2001</v>
      </c>
      <c r="J68" s="12">
        <f>VLOOKUP(B68,'Dados do Inventário'!A$1:N$605,14,0)</f>
        <v>2001</v>
      </c>
      <c r="K68" s="13" t="s">
        <v>44</v>
      </c>
      <c r="L68" s="12" t="str">
        <f>VLOOKUP(B68,'Dados do Inventário'!A$1:Y$605,25,0)</f>
        <v xml:space="preserve">Não
</v>
      </c>
      <c r="M68" s="12" t="s">
        <v>43</v>
      </c>
      <c r="N68" s="12" t="str">
        <f>VLOOKUP(B68,'Dados do Inventário'!A$1:O$605,15,0)</f>
        <v>-</v>
      </c>
      <c r="O68" s="17">
        <v>60.5</v>
      </c>
      <c r="P68" s="17">
        <f>VLOOKUP(B68,'Dados do Inventário'!A$1:P$605,16,0)</f>
        <v>60.5</v>
      </c>
      <c r="Q68" s="17">
        <v>16.600000000000001</v>
      </c>
      <c r="R68" s="17">
        <f>VLOOKUP(B68,'Dados do Inventário'!A$1:Q$605,17,0)</f>
        <v>16.600000000000001</v>
      </c>
      <c r="S68" s="12">
        <v>16.600000000000001</v>
      </c>
      <c r="T68" s="17" t="str">
        <f>VLOOKUP(B68,'Dados do Inventário'!A$1:R$605,18,0)</f>
        <v/>
      </c>
      <c r="U68" s="18">
        <v>44075</v>
      </c>
      <c r="V68" s="18"/>
      <c r="W68" s="12" t="s">
        <v>253</v>
      </c>
      <c r="X68" s="12" t="str">
        <f>VLOOKUP(B68,'Dados do Inventário'!A$1:U$605,21,0)</f>
        <v>Operador: Sim
Vale: Não</v>
      </c>
      <c r="Y68" s="12" t="s">
        <v>224</v>
      </c>
      <c r="Z68" s="12" t="str">
        <f>VLOOKUP(B68,'Dados do Inventário'!A$1:V$605,22,0)</f>
        <v/>
      </c>
      <c r="AA68" s="12" t="s">
        <v>254</v>
      </c>
      <c r="AB68" s="12" t="str">
        <f>VLOOKUP(B68,'Dados do Inventário'!A$1:S$605,19,0)</f>
        <v>Portaria 70.389/17 - ANM (Agência Nacional de Mineração), Brasil</v>
      </c>
      <c r="AC68" s="12" t="s">
        <v>44</v>
      </c>
      <c r="AD68" s="12" t="str">
        <f>VLOOKUP(B68,'Dados do Inventário'!A$1:W$605,23,0)</f>
        <v>Não</v>
      </c>
      <c r="AE68" s="12" t="s">
        <v>255</v>
      </c>
      <c r="AF68" s="12" t="str">
        <f>VLOOKUP(B68,'Dados do Inventário'!A$1:X$605,24,0)</f>
        <v>Sim</v>
      </c>
      <c r="AG68" s="12" t="s">
        <v>260</v>
      </c>
      <c r="AH68" s="12" t="str">
        <f>VLOOKUP(B68,'Dados do Inventário'!A$1:Z$605,25,0)</f>
        <v xml:space="preserve">Não
</v>
      </c>
      <c r="AI68" s="12" t="s">
        <v>82</v>
      </c>
      <c r="AJ68" s="12" t="str">
        <f>VLOOKUP(B68,'Dados do Inventário'!A$1:AA$605,26,0)</f>
        <v>Operator: Sim. Sim.
Vale: Não. Não.</v>
      </c>
      <c r="AK68" s="12" t="s">
        <v>253</v>
      </c>
      <c r="AL68" s="12" t="str">
        <f>VLOOKUP(B68,'Dados do Inventário'!A$1:AB$605,27,0)</f>
        <v>Sim, Junho 2020</v>
      </c>
      <c r="AM68" s="12" t="s">
        <v>257</v>
      </c>
      <c r="AN68" s="12" t="str">
        <f>VLOOKUP(B68,'Dados do Inventário'!A$1:AC$605,28,0)</f>
        <v>Sim. Sim</v>
      </c>
    </row>
    <row r="69" spans="1:40" x14ac:dyDescent="0.25">
      <c r="A69" s="1" t="s">
        <v>261</v>
      </c>
      <c r="B69" s="1" t="s">
        <v>261</v>
      </c>
      <c r="C69" s="12" t="s">
        <v>262</v>
      </c>
      <c r="D69" s="12" t="str">
        <f>_xlfn.CONCAT(VLOOKUP(B69,'Dados do Inventário'!A$1:L$605,4,0),", ",VLOOKUP(B69,'Dados do Inventário'!A$1:L$605,12,0),", ",VLOOKUP(B69,'Dados do Inventário'!A$1:L$605,10,0),", ",VLOOKUP(B69,'Dados do Inventário'!A$1:L$605,9,0),", ",VLOOKUP(B69,'Dados do Inventário'!A$1:L$605,8,0)," (SIRGAS 2000)")</f>
        <v>Saracá, Oriximiná, Brasil, ,  (SIRGAS 2000)</v>
      </c>
      <c r="E69" s="12" t="s">
        <v>252</v>
      </c>
      <c r="F69" s="12" t="s">
        <v>1094</v>
      </c>
      <c r="G69" s="12" t="s">
        <v>64</v>
      </c>
      <c r="H69" s="12" t="str">
        <f>VLOOKUP(B69,'Dados do Inventário'!A$1:M$605,13,0)</f>
        <v>Vendida</v>
      </c>
      <c r="I69" s="12">
        <v>1989</v>
      </c>
      <c r="J69" s="12">
        <f>VLOOKUP(B69,'Dados do Inventário'!A$1:N$605,14,0)</f>
        <v>1989</v>
      </c>
      <c r="K69" s="12" t="s">
        <v>263</v>
      </c>
      <c r="L69" s="12" t="str">
        <f>VLOOKUP(B69,'Dados do Inventário'!A$1:Y$605,25,0)</f>
        <v>Não</v>
      </c>
      <c r="M69" s="12" t="s">
        <v>264</v>
      </c>
      <c r="N69" s="12" t="str">
        <f>VLOOKUP(B69,'Dados do Inventário'!A$1:O$605,15,0)</f>
        <v>Etapa Única</v>
      </c>
      <c r="O69" s="17" t="s">
        <v>265</v>
      </c>
      <c r="P69" s="17" t="str">
        <f>VLOOKUP(B69,'Dados do Inventário'!A$1:P$605,16,0)</f>
        <v>15 (See notes on column 20)</v>
      </c>
      <c r="Q69" s="17">
        <v>2.36</v>
      </c>
      <c r="R69" s="17">
        <f>VLOOKUP(B69,'Dados do Inventário'!A$1:Q$605,17,0)</f>
        <v>2.36</v>
      </c>
      <c r="S69" s="12">
        <v>2.36</v>
      </c>
      <c r="T69" s="17">
        <f>VLOOKUP(B69,'Dados do Inventário'!A$1:R$605,18,0)</f>
        <v>0</v>
      </c>
      <c r="U69" s="18">
        <v>43920</v>
      </c>
      <c r="V69" s="18"/>
      <c r="W69" s="12" t="s">
        <v>29</v>
      </c>
      <c r="X69" s="12" t="str">
        <f>VLOOKUP(B69,'Dados do Inventário'!A$1:U$605,21,0)</f>
        <v>Sim</v>
      </c>
      <c r="Y69" s="12" t="s">
        <v>266</v>
      </c>
      <c r="Z69" s="12" t="str">
        <f>VLOOKUP(B69,'Dados do Inventário'!A$1:V$605,22,0)</f>
        <v>-</v>
      </c>
      <c r="AA69" s="12" t="s">
        <v>206</v>
      </c>
      <c r="AB69" s="12" t="str">
        <f>VLOOKUP(B69,'Dados do Inventário'!A$1:S$605,19,0)</f>
        <v>Portaria 70.389/17 - ANM (Agência Nacional de Mineração), Brasil</v>
      </c>
      <c r="AC69" s="12" t="s">
        <v>44</v>
      </c>
      <c r="AD69" s="12" t="str">
        <f>VLOOKUP(B69,'Dados do Inventário'!A$1:W$605,23,0)</f>
        <v>Não</v>
      </c>
      <c r="AE69" s="12" t="s">
        <v>34</v>
      </c>
      <c r="AF69" s="12" t="str">
        <f>VLOOKUP(B69,'Dados do Inventário'!A$1:X$605,24,0)</f>
        <v>Sim</v>
      </c>
      <c r="AG69" s="12" t="s">
        <v>267</v>
      </c>
      <c r="AH69" s="12" t="str">
        <f>VLOOKUP(B69,'Dados do Inventário'!A$1:Z$605,25,0)</f>
        <v>Não</v>
      </c>
      <c r="AI69" s="12" t="s">
        <v>263</v>
      </c>
      <c r="AJ69" s="12" t="str">
        <f>VLOOKUP(B69,'Dados do Inventário'!A$1:AA$605,26,0)</f>
        <v>Sim. Sim.</v>
      </c>
      <c r="AK69" s="12" t="s">
        <v>29</v>
      </c>
      <c r="AL69" s="12" t="str">
        <f>VLOOKUP(B69,'Dados do Inventário'!A$1:AB$605,27,0)</f>
        <v>Sim, Junho 2018</v>
      </c>
      <c r="AM69" s="12" t="s">
        <v>268</v>
      </c>
      <c r="AN69" s="12" t="str">
        <f>VLOOKUP(B69,'Dados do Inventário'!A$1:AC$605,28,0)</f>
        <v>Vide notas no item 20.</v>
      </c>
    </row>
    <row r="70" spans="1:40" x14ac:dyDescent="0.25">
      <c r="A70" s="1" t="s">
        <v>269</v>
      </c>
      <c r="B70" s="1" t="s">
        <v>269</v>
      </c>
      <c r="C70" s="12" t="s">
        <v>270</v>
      </c>
      <c r="D70" s="12" t="str">
        <f>_xlfn.CONCAT(VLOOKUP(B70,'Dados do Inventário'!A$1:L$605,4,0),", ",VLOOKUP(B70,'Dados do Inventário'!A$1:L$605,12,0),", ",VLOOKUP(B70,'Dados do Inventário'!A$1:L$605,10,0),", ",VLOOKUP(B70,'Dados do Inventário'!A$1:L$605,9,0),", ",VLOOKUP(B70,'Dados do Inventário'!A$1:L$605,8,0)," (SIRGAS 2000)")</f>
        <v>Saracá, Oriximiná, Brasil, ,  (SIRGAS 2000)</v>
      </c>
      <c r="E70" s="12" t="s">
        <v>252</v>
      </c>
      <c r="F70" s="12" t="s">
        <v>1094</v>
      </c>
      <c r="G70" s="12" t="s">
        <v>39</v>
      </c>
      <c r="H70" s="12" t="str">
        <f>VLOOKUP(B70,'Dados do Inventário'!A$1:M$605,13,0)</f>
        <v>Vendida</v>
      </c>
      <c r="I70" s="12">
        <v>2005</v>
      </c>
      <c r="J70" s="12">
        <f>VLOOKUP(B70,'Dados do Inventário'!A$1:N$605,14,0)</f>
        <v>2005</v>
      </c>
      <c r="K70" s="12" t="s">
        <v>263</v>
      </c>
      <c r="L70" s="12" t="str">
        <f>VLOOKUP(B70,'Dados do Inventário'!A$1:Y$605,25,0)</f>
        <v>Não</v>
      </c>
      <c r="M70" s="12" t="s">
        <v>271</v>
      </c>
      <c r="N70" s="12" t="str">
        <f>VLOOKUP(B70,'Dados do Inventário'!A$1:O$605,15,0)</f>
        <v>Montante / desconhecido</v>
      </c>
      <c r="O70" s="17" t="s">
        <v>272</v>
      </c>
      <c r="P70" s="17" t="str">
        <f>VLOOKUP(B70,'Dados do Inventário'!A$1:P$605,16,0)</f>
        <v>16,4 (See notes on column 20)</v>
      </c>
      <c r="Q70" s="17">
        <v>0.36</v>
      </c>
      <c r="R70" s="17">
        <f>VLOOKUP(B70,'Dados do Inventário'!A$1:Q$605,17,0)</f>
        <v>0.36</v>
      </c>
      <c r="S70" s="12">
        <v>0.36</v>
      </c>
      <c r="T70" s="17">
        <f>VLOOKUP(B70,'Dados do Inventário'!A$1:R$605,18,0)</f>
        <v>0</v>
      </c>
      <c r="U70" s="18">
        <v>43920</v>
      </c>
      <c r="V70" s="18"/>
      <c r="W70" s="12" t="s">
        <v>29</v>
      </c>
      <c r="X70" s="12" t="str">
        <f>VLOOKUP(B70,'Dados do Inventário'!A$1:U$605,21,0)</f>
        <v>Sim</v>
      </c>
      <c r="Y70" s="12" t="s">
        <v>266</v>
      </c>
      <c r="Z70" s="12" t="str">
        <f>VLOOKUP(B70,'Dados do Inventário'!A$1:V$605,22,0)</f>
        <v>-</v>
      </c>
      <c r="AA70" s="12" t="s">
        <v>206</v>
      </c>
      <c r="AB70" s="12" t="str">
        <f>VLOOKUP(B70,'Dados do Inventário'!A$1:S$605,19,0)</f>
        <v>Portaria 70.389/17 - ANM (Agência Nacional de Mineração), Brasil</v>
      </c>
      <c r="AC70" s="12" t="s">
        <v>44</v>
      </c>
      <c r="AD70" s="12" t="str">
        <f>VLOOKUP(B70,'Dados do Inventário'!A$1:W$605,23,0)</f>
        <v>Não</v>
      </c>
      <c r="AE70" s="12" t="s">
        <v>34</v>
      </c>
      <c r="AF70" s="12" t="str">
        <f>VLOOKUP(B70,'Dados do Inventário'!A$1:X$605,24,0)</f>
        <v>Sim</v>
      </c>
      <c r="AG70" s="12" t="s">
        <v>267</v>
      </c>
      <c r="AH70" s="12" t="str">
        <f>VLOOKUP(B70,'Dados do Inventário'!A$1:Z$605,25,0)</f>
        <v>Não</v>
      </c>
      <c r="AI70" s="12" t="s">
        <v>263</v>
      </c>
      <c r="AJ70" s="12" t="str">
        <f>VLOOKUP(B70,'Dados do Inventário'!A$1:AA$605,26,0)</f>
        <v>Sim. Sim.</v>
      </c>
      <c r="AK70" s="12" t="s">
        <v>29</v>
      </c>
      <c r="AL70" s="12" t="str">
        <f>VLOOKUP(B70,'Dados do Inventário'!A$1:AB$605,27,0)</f>
        <v>Sim, Junho 2018</v>
      </c>
      <c r="AM70" s="12" t="s">
        <v>273</v>
      </c>
      <c r="AN70" s="12" t="str">
        <f>VLOOKUP(B70,'Dados do Inventário'!A$1:AC$605,28,0)</f>
        <v>Vide notas no item 20.</v>
      </c>
    </row>
    <row r="71" spans="1:40" x14ac:dyDescent="0.25">
      <c r="A71" s="1" t="s">
        <v>274</v>
      </c>
      <c r="B71" s="1" t="s">
        <v>274</v>
      </c>
      <c r="C71" s="12" t="s">
        <v>275</v>
      </c>
      <c r="D71" s="12" t="str">
        <f>_xlfn.CONCAT(VLOOKUP(B71,'Dados do Inventário'!A$1:L$605,4,0),", ",VLOOKUP(B71,'Dados do Inventário'!A$1:L$605,12,0),", ",VLOOKUP(B71,'Dados do Inventário'!A$1:L$605,10,0),", ",VLOOKUP(B71,'Dados do Inventário'!A$1:L$605,9,0),", ",VLOOKUP(B71,'Dados do Inventário'!A$1:L$605,8,0)," (SIRGAS 2000)")</f>
        <v>Saracá, Oriximiná, Brasil, ,  (SIRGAS 2000)</v>
      </c>
      <c r="E71" s="12" t="s">
        <v>252</v>
      </c>
      <c r="F71" s="12" t="s">
        <v>1094</v>
      </c>
      <c r="G71" s="12" t="s">
        <v>39</v>
      </c>
      <c r="H71" s="12" t="str">
        <f>VLOOKUP(B71,'Dados do Inventário'!A$1:M$605,13,0)</f>
        <v>Vendida</v>
      </c>
      <c r="I71" s="12">
        <v>2005</v>
      </c>
      <c r="J71" s="12">
        <f>VLOOKUP(B71,'Dados do Inventário'!A$1:N$605,14,0)</f>
        <v>2005</v>
      </c>
      <c r="K71" s="12" t="s">
        <v>276</v>
      </c>
      <c r="L71" s="12" t="str">
        <f>VLOOKUP(B71,'Dados do Inventário'!A$1:Y$605,25,0)</f>
        <v>Sim</v>
      </c>
      <c r="M71" s="12" t="s">
        <v>264</v>
      </c>
      <c r="N71" s="12" t="str">
        <f>VLOOKUP(B71,'Dados do Inventário'!A$1:O$605,15,0)</f>
        <v>Etapa Única</v>
      </c>
      <c r="O71" s="17" t="s">
        <v>277</v>
      </c>
      <c r="P71" s="17" t="str">
        <f>VLOOKUP(B71,'Dados do Inventário'!A$1:P$605,16,0)</f>
        <v>19,7 (See notes on column 20)</v>
      </c>
      <c r="Q71" s="17">
        <v>13.65</v>
      </c>
      <c r="R71" s="17">
        <f>VLOOKUP(B71,'Dados do Inventário'!A$1:Q$605,17,0)</f>
        <v>14.00586109425222</v>
      </c>
      <c r="S71" s="12">
        <v>14.64</v>
      </c>
      <c r="T71" s="17">
        <f>VLOOKUP(B71,'Dados do Inventário'!A$1:R$605,18,0)</f>
        <v>0</v>
      </c>
      <c r="U71" s="18">
        <v>43920</v>
      </c>
      <c r="V71" s="18"/>
      <c r="W71" s="12" t="s">
        <v>29</v>
      </c>
      <c r="X71" s="12" t="str">
        <f>VLOOKUP(B71,'Dados do Inventário'!A$1:U$605,21,0)</f>
        <v>Sim</v>
      </c>
      <c r="Y71" s="12" t="s">
        <v>266</v>
      </c>
      <c r="Z71" s="12" t="str">
        <f>VLOOKUP(B71,'Dados do Inventário'!A$1:V$605,22,0)</f>
        <v>-</v>
      </c>
      <c r="AA71" s="12" t="s">
        <v>206</v>
      </c>
      <c r="AB71" s="12" t="str">
        <f>VLOOKUP(B71,'Dados do Inventário'!A$1:S$605,19,0)</f>
        <v>Portaria 70.389/17 - ANM (Agência Nacional de Mineração), Brasil</v>
      </c>
      <c r="AC71" s="12" t="s">
        <v>44</v>
      </c>
      <c r="AD71" s="12" t="str">
        <f>VLOOKUP(B71,'Dados do Inventário'!A$1:W$605,23,0)</f>
        <v>Não</v>
      </c>
      <c r="AE71" s="12" t="s">
        <v>34</v>
      </c>
      <c r="AF71" s="12" t="str">
        <f>VLOOKUP(B71,'Dados do Inventário'!A$1:X$605,24,0)</f>
        <v>Sim</v>
      </c>
      <c r="AG71" s="12" t="s">
        <v>267</v>
      </c>
      <c r="AH71" s="12" t="str">
        <f>VLOOKUP(B71,'Dados do Inventário'!A$1:Z$605,25,0)</f>
        <v>Sim</v>
      </c>
      <c r="AI71" s="12" t="s">
        <v>44</v>
      </c>
      <c r="AJ71" s="12" t="str">
        <f>VLOOKUP(B71,'Dados do Inventário'!A$1:AA$605,26,0)</f>
        <v>Sim. Sim.</v>
      </c>
      <c r="AK71" s="12" t="s">
        <v>29</v>
      </c>
      <c r="AL71" s="12" t="str">
        <f>VLOOKUP(B71,'Dados do Inventário'!A$1:AB$605,27,0)</f>
        <v>Sim, Junho 2018</v>
      </c>
      <c r="AM71" s="12" t="s">
        <v>278</v>
      </c>
      <c r="AN71" s="12" t="str">
        <f>VLOOKUP(B71,'Dados do Inventário'!A$1:AC$605,28,0)</f>
        <v>Sim. Não.</v>
      </c>
    </row>
    <row r="72" spans="1:40" x14ac:dyDescent="0.25">
      <c r="A72" s="1" t="s">
        <v>279</v>
      </c>
      <c r="B72" s="1" t="s">
        <v>279</v>
      </c>
      <c r="C72" s="12" t="s">
        <v>280</v>
      </c>
      <c r="D72" s="12" t="str">
        <f>_xlfn.CONCAT(VLOOKUP(B72,'Dados do Inventário'!A$1:L$605,4,0),", ",VLOOKUP(B72,'Dados do Inventário'!A$1:L$605,12,0),", ",VLOOKUP(B72,'Dados do Inventário'!A$1:L$605,10,0),", ",VLOOKUP(B72,'Dados do Inventário'!A$1:L$605,9,0),", ",VLOOKUP(B72,'Dados do Inventário'!A$1:L$605,8,0)," (SIRGAS 2000)")</f>
        <v>Saracá, Oriximiná, Brasil, ,  (SIRGAS 2000)</v>
      </c>
      <c r="E72" s="12" t="s">
        <v>252</v>
      </c>
      <c r="F72" s="12" t="s">
        <v>1094</v>
      </c>
      <c r="G72" s="12" t="s">
        <v>39</v>
      </c>
      <c r="H72" s="12" t="str">
        <f>VLOOKUP(B72,'Dados do Inventário'!A$1:M$605,13,0)</f>
        <v>Vendida</v>
      </c>
      <c r="I72" s="12">
        <v>2006</v>
      </c>
      <c r="J72" s="12">
        <f>VLOOKUP(B72,'Dados do Inventário'!A$1:N$605,14,0)</f>
        <v>2006</v>
      </c>
      <c r="K72" s="12" t="s">
        <v>276</v>
      </c>
      <c r="L72" s="12" t="str">
        <f>VLOOKUP(B72,'Dados do Inventário'!A$1:Y$605,25,0)</f>
        <v>Sim</v>
      </c>
      <c r="M72" s="12" t="s">
        <v>264</v>
      </c>
      <c r="N72" s="12" t="str">
        <f>VLOOKUP(B72,'Dados do Inventário'!A$1:O$605,15,0)</f>
        <v>Etapa Única</v>
      </c>
      <c r="O72" s="17" t="s">
        <v>281</v>
      </c>
      <c r="P72" s="17" t="str">
        <f>VLOOKUP(B72,'Dados do Inventário'!A$1:P$605,16,0)</f>
        <v>23,7 (See notes on column 20)</v>
      </c>
      <c r="Q72" s="17">
        <v>9.27</v>
      </c>
      <c r="R72" s="17">
        <f>VLOOKUP(B72,'Dados do Inventário'!A$1:Q$605,17,0)</f>
        <v>10.1352245720743</v>
      </c>
      <c r="S72" s="12">
        <v>11.38</v>
      </c>
      <c r="T72" s="17">
        <f>VLOOKUP(B72,'Dados do Inventário'!A$1:R$605,18,0)</f>
        <v>0</v>
      </c>
      <c r="U72" s="18">
        <v>43920</v>
      </c>
      <c r="V72" s="18"/>
      <c r="W72" s="12" t="s">
        <v>29</v>
      </c>
      <c r="X72" s="12" t="str">
        <f>VLOOKUP(B72,'Dados do Inventário'!A$1:U$605,21,0)</f>
        <v>Sim</v>
      </c>
      <c r="Y72" s="12" t="s">
        <v>266</v>
      </c>
      <c r="Z72" s="12" t="str">
        <f>VLOOKUP(B72,'Dados do Inventário'!A$1:V$605,22,0)</f>
        <v>-</v>
      </c>
      <c r="AA72" s="12" t="s">
        <v>206</v>
      </c>
      <c r="AB72" s="12" t="str">
        <f>VLOOKUP(B72,'Dados do Inventário'!A$1:S$605,19,0)</f>
        <v>Portaria 70.389/17 - ANM (Agência Nacional de Mineração), Brasil</v>
      </c>
      <c r="AC72" s="12" t="s">
        <v>44</v>
      </c>
      <c r="AD72" s="12" t="str">
        <f>VLOOKUP(B72,'Dados do Inventário'!A$1:W$605,23,0)</f>
        <v>Não</v>
      </c>
      <c r="AE72" s="12" t="s">
        <v>34</v>
      </c>
      <c r="AF72" s="12" t="str">
        <f>VLOOKUP(B72,'Dados do Inventário'!A$1:X$605,24,0)</f>
        <v>Sim</v>
      </c>
      <c r="AG72" s="12" t="s">
        <v>267</v>
      </c>
      <c r="AH72" s="12" t="str">
        <f>VLOOKUP(B72,'Dados do Inventário'!A$1:Z$605,25,0)</f>
        <v>Sim</v>
      </c>
      <c r="AI72" s="12" t="s">
        <v>44</v>
      </c>
      <c r="AJ72" s="12" t="str">
        <f>VLOOKUP(B72,'Dados do Inventário'!A$1:AA$605,26,0)</f>
        <v>Sim. Sim.</v>
      </c>
      <c r="AK72" s="12" t="s">
        <v>29</v>
      </c>
      <c r="AL72" s="12" t="str">
        <f>VLOOKUP(B72,'Dados do Inventário'!A$1:AB$605,27,0)</f>
        <v>Sim, Junho 2018</v>
      </c>
      <c r="AM72" s="12" t="s">
        <v>282</v>
      </c>
      <c r="AN72" s="12" t="str">
        <f>VLOOKUP(B72,'Dados do Inventário'!A$1:AC$605,28,0)</f>
        <v>Sim. Não.</v>
      </c>
    </row>
    <row r="73" spans="1:40" x14ac:dyDescent="0.25">
      <c r="A73" s="1" t="s">
        <v>283</v>
      </c>
      <c r="B73" s="1" t="s">
        <v>283</v>
      </c>
      <c r="C73" s="12" t="s">
        <v>284</v>
      </c>
      <c r="D73" s="12" t="str">
        <f>_xlfn.CONCAT(VLOOKUP(B73,'Dados do Inventário'!A$1:L$605,4,0),", ",VLOOKUP(B73,'Dados do Inventário'!A$1:L$605,12,0),", ",VLOOKUP(B73,'Dados do Inventário'!A$1:L$605,10,0),", ",VLOOKUP(B73,'Dados do Inventário'!A$1:L$605,9,0),", ",VLOOKUP(B73,'Dados do Inventário'!A$1:L$605,8,0)," (SIRGAS 2000)")</f>
        <v>Saracá, Oriximiná, Brasil, ,  (SIRGAS 2000)</v>
      </c>
      <c r="E73" s="12" t="s">
        <v>252</v>
      </c>
      <c r="F73" s="12" t="s">
        <v>1094</v>
      </c>
      <c r="G73" s="12" t="s">
        <v>39</v>
      </c>
      <c r="H73" s="12" t="str">
        <f>VLOOKUP(B73,'Dados do Inventário'!A$1:M$605,13,0)</f>
        <v>Vendida</v>
      </c>
      <c r="I73" s="12">
        <v>2009</v>
      </c>
      <c r="J73" s="12">
        <f>VLOOKUP(B73,'Dados do Inventário'!A$1:N$605,14,0)</f>
        <v>2009</v>
      </c>
      <c r="K73" s="12" t="s">
        <v>276</v>
      </c>
      <c r="L73" s="12" t="str">
        <f>VLOOKUP(B73,'Dados do Inventário'!A$1:Y$605,25,0)</f>
        <v>Sim</v>
      </c>
      <c r="M73" s="12" t="s">
        <v>264</v>
      </c>
      <c r="N73" s="12" t="str">
        <f>VLOOKUP(B73,'Dados do Inventário'!A$1:O$605,15,0)</f>
        <v>Etapa Única</v>
      </c>
      <c r="O73" s="17" t="s">
        <v>285</v>
      </c>
      <c r="P73" s="17" t="str">
        <f>VLOOKUP(B73,'Dados do Inventário'!A$1:P$605,16,0)</f>
        <v>15,8 (See notes on column 20)</v>
      </c>
      <c r="Q73" s="17">
        <v>7.6356219999999997</v>
      </c>
      <c r="R73" s="17">
        <f>VLOOKUP(B73,'Dados do Inventário'!A$1:Q$605,17,0)</f>
        <v>7.6356219999999997</v>
      </c>
      <c r="S73" s="12">
        <v>8.89</v>
      </c>
      <c r="T73" s="17">
        <f>VLOOKUP(B73,'Dados do Inventário'!A$1:R$605,18,0)</f>
        <v>0</v>
      </c>
      <c r="U73" s="18">
        <v>43920</v>
      </c>
      <c r="V73" s="18"/>
      <c r="W73" s="12" t="s">
        <v>29</v>
      </c>
      <c r="X73" s="12" t="str">
        <f>VLOOKUP(B73,'Dados do Inventário'!A$1:U$605,21,0)</f>
        <v>Sim</v>
      </c>
      <c r="Y73" s="12" t="s">
        <v>266</v>
      </c>
      <c r="Z73" s="12" t="str">
        <f>VLOOKUP(B73,'Dados do Inventário'!A$1:V$605,22,0)</f>
        <v>-</v>
      </c>
      <c r="AA73" s="12" t="s">
        <v>206</v>
      </c>
      <c r="AB73" s="12" t="str">
        <f>VLOOKUP(B73,'Dados do Inventário'!A$1:S$605,19,0)</f>
        <v>Portaria 70.389/17 - ANM (Agência Nacional de Mineração), Brasil</v>
      </c>
      <c r="AC73" s="12" t="s">
        <v>44</v>
      </c>
      <c r="AD73" s="12" t="str">
        <f>VLOOKUP(B73,'Dados do Inventário'!A$1:W$605,23,0)</f>
        <v>Não</v>
      </c>
      <c r="AE73" s="12" t="s">
        <v>34</v>
      </c>
      <c r="AF73" s="12" t="str">
        <f>VLOOKUP(B73,'Dados do Inventário'!A$1:X$605,24,0)</f>
        <v>Sim</v>
      </c>
      <c r="AG73" s="12" t="s">
        <v>267</v>
      </c>
      <c r="AH73" s="12" t="str">
        <f>VLOOKUP(B73,'Dados do Inventário'!A$1:Z$605,25,0)</f>
        <v>Sim</v>
      </c>
      <c r="AI73" s="12" t="s">
        <v>44</v>
      </c>
      <c r="AJ73" s="12" t="str">
        <f>VLOOKUP(B73,'Dados do Inventário'!A$1:AA$605,26,0)</f>
        <v>Sim. Sim.</v>
      </c>
      <c r="AK73" s="12" t="s">
        <v>29</v>
      </c>
      <c r="AL73" s="12" t="str">
        <f>VLOOKUP(B73,'Dados do Inventário'!A$1:AB$605,27,0)</f>
        <v>Sim, Junho 2018</v>
      </c>
      <c r="AM73" s="12" t="s">
        <v>286</v>
      </c>
      <c r="AN73" s="12" t="str">
        <f>VLOOKUP(B73,'Dados do Inventário'!A$1:AC$605,28,0)</f>
        <v>Sim. Não.</v>
      </c>
    </row>
    <row r="74" spans="1:40" x14ac:dyDescent="0.25">
      <c r="A74" s="1" t="s">
        <v>287</v>
      </c>
      <c r="B74" s="1" t="s">
        <v>287</v>
      </c>
      <c r="C74" s="12" t="s">
        <v>288</v>
      </c>
      <c r="D74" s="12" t="str">
        <f>_xlfn.CONCAT(VLOOKUP(B74,'Dados do Inventário'!A$1:L$605,4,0),", ",VLOOKUP(B74,'Dados do Inventário'!A$1:L$605,12,0),", ",VLOOKUP(B74,'Dados do Inventário'!A$1:L$605,10,0),", ",VLOOKUP(B74,'Dados do Inventário'!A$1:L$605,9,0),", ",VLOOKUP(B74,'Dados do Inventário'!A$1:L$605,8,0)," (SIRGAS 2000)")</f>
        <v>Saracá, Oriximiná, Brasil, ,  (SIRGAS 2000)</v>
      </c>
      <c r="E74" s="12" t="s">
        <v>252</v>
      </c>
      <c r="F74" s="12" t="s">
        <v>1094</v>
      </c>
      <c r="G74" s="12" t="s">
        <v>39</v>
      </c>
      <c r="H74" s="12" t="str">
        <f>VLOOKUP(B74,'Dados do Inventário'!A$1:M$605,13,0)</f>
        <v>Vendida</v>
      </c>
      <c r="I74" s="12">
        <v>2010</v>
      </c>
      <c r="J74" s="12">
        <f>VLOOKUP(B74,'Dados do Inventário'!A$1:N$605,14,0)</f>
        <v>2010</v>
      </c>
      <c r="K74" s="12" t="s">
        <v>276</v>
      </c>
      <c r="L74" s="12" t="str">
        <f>VLOOKUP(B74,'Dados do Inventário'!A$1:Y$605,25,0)</f>
        <v>Sim</v>
      </c>
      <c r="M74" s="12" t="s">
        <v>264</v>
      </c>
      <c r="N74" s="12" t="str">
        <f>VLOOKUP(B74,'Dados do Inventário'!A$1:O$605,15,0)</f>
        <v>Etapa Única</v>
      </c>
      <c r="O74" s="17" t="s">
        <v>289</v>
      </c>
      <c r="P74" s="17" t="str">
        <f>VLOOKUP(B74,'Dados do Inventário'!A$1:P$605,16,0)</f>
        <v>16,5 (See notes on column 20)</v>
      </c>
      <c r="Q74" s="17">
        <v>6.9738410000000002</v>
      </c>
      <c r="R74" s="17">
        <f>VLOOKUP(B74,'Dados do Inventário'!A$1:Q$605,17,0)</f>
        <v>6.9738410000000002</v>
      </c>
      <c r="S74" s="12">
        <v>7.9367479999999997</v>
      </c>
      <c r="T74" s="17">
        <f>VLOOKUP(B74,'Dados do Inventário'!A$1:R$605,18,0)</f>
        <v>0</v>
      </c>
      <c r="U74" s="18">
        <v>43920</v>
      </c>
      <c r="V74" s="18"/>
      <c r="W74" s="12" t="s">
        <v>29</v>
      </c>
      <c r="X74" s="12" t="str">
        <f>VLOOKUP(B74,'Dados do Inventário'!A$1:U$605,21,0)</f>
        <v>Sim</v>
      </c>
      <c r="Y74" s="12" t="s">
        <v>266</v>
      </c>
      <c r="Z74" s="12" t="str">
        <f>VLOOKUP(B74,'Dados do Inventário'!A$1:V$605,22,0)</f>
        <v>-</v>
      </c>
      <c r="AA74" s="12" t="s">
        <v>206</v>
      </c>
      <c r="AB74" s="12" t="str">
        <f>VLOOKUP(B74,'Dados do Inventário'!A$1:S$605,19,0)</f>
        <v>Portaria 70.389/17 - ANM (Agência Nacional de Mineração), Brasil</v>
      </c>
      <c r="AC74" s="12" t="s">
        <v>44</v>
      </c>
      <c r="AD74" s="12" t="str">
        <f>VLOOKUP(B74,'Dados do Inventário'!A$1:W$605,23,0)</f>
        <v>Não</v>
      </c>
      <c r="AE74" s="12" t="s">
        <v>34</v>
      </c>
      <c r="AF74" s="12" t="str">
        <f>VLOOKUP(B74,'Dados do Inventário'!A$1:X$605,24,0)</f>
        <v>Sim</v>
      </c>
      <c r="AG74" s="12" t="s">
        <v>267</v>
      </c>
      <c r="AH74" s="12" t="str">
        <f>VLOOKUP(B74,'Dados do Inventário'!A$1:Z$605,25,0)</f>
        <v>Sim</v>
      </c>
      <c r="AI74" s="12" t="s">
        <v>44</v>
      </c>
      <c r="AJ74" s="12" t="str">
        <f>VLOOKUP(B74,'Dados do Inventário'!A$1:AA$605,26,0)</f>
        <v>Sim. Sim.</v>
      </c>
      <c r="AK74" s="12" t="s">
        <v>29</v>
      </c>
      <c r="AL74" s="12" t="str">
        <f>VLOOKUP(B74,'Dados do Inventário'!A$1:AB$605,27,0)</f>
        <v>Sim, Junho 2018</v>
      </c>
      <c r="AM74" s="12" t="s">
        <v>290</v>
      </c>
      <c r="AN74" s="12" t="str">
        <f>VLOOKUP(B74,'Dados do Inventário'!A$1:AC$605,28,0)</f>
        <v>Sim. Não.</v>
      </c>
    </row>
    <row r="75" spans="1:40" x14ac:dyDescent="0.25">
      <c r="A75" s="1" t="s">
        <v>291</v>
      </c>
      <c r="B75" s="1" t="s">
        <v>291</v>
      </c>
      <c r="C75" s="12" t="s">
        <v>292</v>
      </c>
      <c r="D75" s="12" t="str">
        <f>_xlfn.CONCAT(VLOOKUP(B75,'Dados do Inventário'!A$1:L$605,4,0),", ",VLOOKUP(B75,'Dados do Inventário'!A$1:L$605,12,0),", ",VLOOKUP(B75,'Dados do Inventário'!A$1:L$605,10,0),", ",VLOOKUP(B75,'Dados do Inventário'!A$1:L$605,9,0),", ",VLOOKUP(B75,'Dados do Inventário'!A$1:L$605,8,0)," (SIRGAS 2000)")</f>
        <v>Saracá, Oriximiná, Brasil, ,  (SIRGAS 2000)</v>
      </c>
      <c r="E75" s="12" t="s">
        <v>252</v>
      </c>
      <c r="F75" s="12" t="s">
        <v>1094</v>
      </c>
      <c r="G75" s="12" t="s">
        <v>39</v>
      </c>
      <c r="H75" s="12" t="str">
        <f>VLOOKUP(B75,'Dados do Inventário'!A$1:M$605,13,0)</f>
        <v>Vendida</v>
      </c>
      <c r="I75" s="12">
        <v>2010</v>
      </c>
      <c r="J75" s="12">
        <f>VLOOKUP(B75,'Dados do Inventário'!A$1:N$605,14,0)</f>
        <v>2010</v>
      </c>
      <c r="K75" s="12" t="s">
        <v>276</v>
      </c>
      <c r="L75" s="12" t="str">
        <f>VLOOKUP(B75,'Dados do Inventário'!A$1:Y$605,25,0)</f>
        <v>Sim</v>
      </c>
      <c r="M75" s="12" t="s">
        <v>264</v>
      </c>
      <c r="N75" s="12" t="str">
        <f>VLOOKUP(B75,'Dados do Inventário'!A$1:O$605,15,0)</f>
        <v>Etapa Única</v>
      </c>
      <c r="O75" s="17" t="s">
        <v>289</v>
      </c>
      <c r="P75" s="17" t="str">
        <f>VLOOKUP(B75,'Dados do Inventário'!A$1:P$605,16,0)</f>
        <v>16,5 (See notes on column 20)</v>
      </c>
      <c r="Q75" s="17">
        <v>5.1662406304985335</v>
      </c>
      <c r="R75" s="17">
        <f>VLOOKUP(B75,'Dados do Inventário'!A$1:Q$605,17,0)</f>
        <v>5.2844304043258816</v>
      </c>
      <c r="S75" s="12">
        <v>5.72</v>
      </c>
      <c r="T75" s="17">
        <f>VLOOKUP(B75,'Dados do Inventário'!A$1:R$605,18,0)</f>
        <v>0</v>
      </c>
      <c r="U75" s="18">
        <v>43920</v>
      </c>
      <c r="V75" s="18"/>
      <c r="W75" s="12" t="s">
        <v>29</v>
      </c>
      <c r="X75" s="12" t="str">
        <f>VLOOKUP(B75,'Dados do Inventário'!A$1:U$605,21,0)</f>
        <v>Sim</v>
      </c>
      <c r="Y75" s="12" t="s">
        <v>205</v>
      </c>
      <c r="Z75" s="12" t="str">
        <f>VLOOKUP(B75,'Dados do Inventário'!A$1:V$605,22,0)</f>
        <v>-</v>
      </c>
      <c r="AA75" s="12" t="s">
        <v>206</v>
      </c>
      <c r="AB75" s="12" t="str">
        <f>VLOOKUP(B75,'Dados do Inventário'!A$1:S$605,19,0)</f>
        <v>Portaria 70.389/17 - ANM (Agência Nacional de Mineração), Brasil</v>
      </c>
      <c r="AC75" s="12" t="s">
        <v>44</v>
      </c>
      <c r="AD75" s="12" t="str">
        <f>VLOOKUP(B75,'Dados do Inventário'!A$1:W$605,23,0)</f>
        <v>Não</v>
      </c>
      <c r="AE75" s="12" t="s">
        <v>34</v>
      </c>
      <c r="AF75" s="12" t="str">
        <f>VLOOKUP(B75,'Dados do Inventário'!A$1:X$605,24,0)</f>
        <v>Sim</v>
      </c>
      <c r="AG75" s="12" t="s">
        <v>267</v>
      </c>
      <c r="AH75" s="12" t="str">
        <f>VLOOKUP(B75,'Dados do Inventário'!A$1:Z$605,25,0)</f>
        <v>Sim</v>
      </c>
      <c r="AI75" s="12" t="s">
        <v>44</v>
      </c>
      <c r="AJ75" s="12" t="str">
        <f>VLOOKUP(B75,'Dados do Inventário'!A$1:AA$605,26,0)</f>
        <v>Sim. Sim.</v>
      </c>
      <c r="AK75" s="12" t="s">
        <v>29</v>
      </c>
      <c r="AL75" s="12" t="str">
        <f>VLOOKUP(B75,'Dados do Inventário'!A$1:AB$605,27,0)</f>
        <v>Sim, Junho 2018</v>
      </c>
      <c r="AM75" s="12" t="s">
        <v>290</v>
      </c>
      <c r="AN75" s="12" t="str">
        <f>VLOOKUP(B75,'Dados do Inventário'!A$1:AC$605,28,0)</f>
        <v>Sim. Não.</v>
      </c>
    </row>
    <row r="76" spans="1:40" x14ac:dyDescent="0.25">
      <c r="A76" s="1" t="s">
        <v>293</v>
      </c>
      <c r="B76" s="1" t="s">
        <v>293</v>
      </c>
      <c r="C76" s="12" t="s">
        <v>294</v>
      </c>
      <c r="D76" s="12" t="str">
        <f>_xlfn.CONCAT(VLOOKUP(B76,'Dados do Inventário'!A$1:L$605,4,0),", ",VLOOKUP(B76,'Dados do Inventário'!A$1:L$605,12,0),", ",VLOOKUP(B76,'Dados do Inventário'!A$1:L$605,10,0),", ",VLOOKUP(B76,'Dados do Inventário'!A$1:L$605,9,0),", ",VLOOKUP(B76,'Dados do Inventário'!A$1:L$605,8,0)," (SIRGAS 2000)")</f>
        <v>Saracá, Oriximiná, Brasil, ,  (SIRGAS 2000)</v>
      </c>
      <c r="E76" s="12" t="s">
        <v>252</v>
      </c>
      <c r="F76" s="12" t="s">
        <v>1094</v>
      </c>
      <c r="G76" s="12" t="s">
        <v>39</v>
      </c>
      <c r="H76" s="12" t="str">
        <f>VLOOKUP(B76,'Dados do Inventário'!A$1:M$605,13,0)</f>
        <v>Vendida</v>
      </c>
      <c r="I76" s="12">
        <v>2011</v>
      </c>
      <c r="J76" s="12">
        <f>VLOOKUP(B76,'Dados do Inventário'!A$1:N$605,14,0)</f>
        <v>2011</v>
      </c>
      <c r="K76" s="12" t="s">
        <v>276</v>
      </c>
      <c r="L76" s="12" t="str">
        <f>VLOOKUP(B76,'Dados do Inventário'!A$1:Y$605,25,0)</f>
        <v>Sim</v>
      </c>
      <c r="M76" s="12" t="s">
        <v>264</v>
      </c>
      <c r="N76" s="12" t="str">
        <f>VLOOKUP(B76,'Dados do Inventário'!A$1:O$605,15,0)</f>
        <v>Etapa Única</v>
      </c>
      <c r="O76" s="17" t="s">
        <v>285</v>
      </c>
      <c r="P76" s="17" t="str">
        <f>VLOOKUP(B76,'Dados do Inventário'!A$1:P$605,16,0)</f>
        <v>15,8 (See notes on column 20)</v>
      </c>
      <c r="Q76" s="17">
        <v>2.46</v>
      </c>
      <c r="R76" s="17">
        <f>VLOOKUP(B76,'Dados do Inventário'!A$1:Q$605,17,0)</f>
        <v>2.6963172035190612</v>
      </c>
      <c r="S76" s="12">
        <v>3.07</v>
      </c>
      <c r="T76" s="17">
        <f>VLOOKUP(B76,'Dados do Inventário'!A$1:R$605,18,0)</f>
        <v>0</v>
      </c>
      <c r="U76" s="18">
        <v>43920</v>
      </c>
      <c r="V76" s="18"/>
      <c r="W76" s="12" t="s">
        <v>29</v>
      </c>
      <c r="X76" s="12" t="str">
        <f>VLOOKUP(B76,'Dados do Inventário'!A$1:U$605,21,0)</f>
        <v>Sim</v>
      </c>
      <c r="Y76" s="12" t="s">
        <v>205</v>
      </c>
      <c r="Z76" s="12" t="str">
        <f>VLOOKUP(B76,'Dados do Inventário'!A$1:V$605,22,0)</f>
        <v>-</v>
      </c>
      <c r="AA76" s="12" t="s">
        <v>206</v>
      </c>
      <c r="AB76" s="12" t="str">
        <f>VLOOKUP(B76,'Dados do Inventário'!A$1:S$605,19,0)</f>
        <v>Portaria 70.389/17 - ANM (Agência Nacional de Mineração), Brasil</v>
      </c>
      <c r="AC76" s="12" t="s">
        <v>44</v>
      </c>
      <c r="AD76" s="12" t="str">
        <f>VLOOKUP(B76,'Dados do Inventário'!A$1:W$605,23,0)</f>
        <v>Não</v>
      </c>
      <c r="AE76" s="12" t="s">
        <v>34</v>
      </c>
      <c r="AF76" s="12" t="str">
        <f>VLOOKUP(B76,'Dados do Inventário'!A$1:X$605,24,0)</f>
        <v>Sim</v>
      </c>
      <c r="AG76" s="12" t="s">
        <v>267</v>
      </c>
      <c r="AH76" s="12" t="str">
        <f>VLOOKUP(B76,'Dados do Inventário'!A$1:Z$605,25,0)</f>
        <v>Sim</v>
      </c>
      <c r="AI76" s="12" t="s">
        <v>44</v>
      </c>
      <c r="AJ76" s="12" t="str">
        <f>VLOOKUP(B76,'Dados do Inventário'!A$1:AA$605,26,0)</f>
        <v>Sim. Sim.</v>
      </c>
      <c r="AK76" s="12" t="s">
        <v>29</v>
      </c>
      <c r="AL76" s="12" t="str">
        <f>VLOOKUP(B76,'Dados do Inventário'!A$1:AB$605,27,0)</f>
        <v>Sim, Junho 2018</v>
      </c>
      <c r="AM76" s="12" t="s">
        <v>286</v>
      </c>
      <c r="AN76" s="12" t="str">
        <f>VLOOKUP(B76,'Dados do Inventário'!A$1:AC$605,28,0)</f>
        <v>Sim. Não.</v>
      </c>
    </row>
    <row r="77" spans="1:40" x14ac:dyDescent="0.25">
      <c r="A77" s="1" t="s">
        <v>295</v>
      </c>
      <c r="B77" s="1" t="s">
        <v>295</v>
      </c>
      <c r="C77" s="12" t="s">
        <v>296</v>
      </c>
      <c r="D77" s="12" t="str">
        <f>_xlfn.CONCAT(VLOOKUP(B77,'Dados do Inventário'!A$1:L$605,4,0),", ",VLOOKUP(B77,'Dados do Inventário'!A$1:L$605,12,0),", ",VLOOKUP(B77,'Dados do Inventário'!A$1:L$605,10,0),", ",VLOOKUP(B77,'Dados do Inventário'!A$1:L$605,9,0),", ",VLOOKUP(B77,'Dados do Inventário'!A$1:L$605,8,0)," (SIRGAS 2000)")</f>
        <v>Saracá, Oriximiná, Brasil, ,  (SIRGAS 2000)</v>
      </c>
      <c r="E77" s="12" t="s">
        <v>252</v>
      </c>
      <c r="F77" s="12" t="s">
        <v>1094</v>
      </c>
      <c r="G77" s="12" t="s">
        <v>39</v>
      </c>
      <c r="H77" s="12" t="str">
        <f>VLOOKUP(B77,'Dados do Inventário'!A$1:M$605,13,0)</f>
        <v>Vendida</v>
      </c>
      <c r="I77" s="12">
        <v>2012</v>
      </c>
      <c r="J77" s="12">
        <f>VLOOKUP(B77,'Dados do Inventário'!A$1:N$605,14,0)</f>
        <v>2012</v>
      </c>
      <c r="K77" s="12" t="s">
        <v>276</v>
      </c>
      <c r="L77" s="12" t="str">
        <f>VLOOKUP(B77,'Dados do Inventário'!A$1:Y$605,25,0)</f>
        <v>Sim</v>
      </c>
      <c r="M77" s="12" t="s">
        <v>264</v>
      </c>
      <c r="N77" s="12" t="str">
        <f>VLOOKUP(B77,'Dados do Inventário'!A$1:O$605,15,0)</f>
        <v>Etapa Única</v>
      </c>
      <c r="O77" s="17" t="s">
        <v>297</v>
      </c>
      <c r="P77" s="17" t="str">
        <f>VLOOKUP(B77,'Dados do Inventário'!A$1:P$605,16,0)</f>
        <v>13,3 (See notes on column 20)</v>
      </c>
      <c r="Q77" s="17">
        <v>3.1834750000000001</v>
      </c>
      <c r="R77" s="17">
        <f>VLOOKUP(B77,'Dados do Inventário'!A$1:Q$605,17,0)</f>
        <v>3.1834750000000001</v>
      </c>
      <c r="S77" s="12">
        <v>4.0199999999999996</v>
      </c>
      <c r="T77" s="17">
        <f>VLOOKUP(B77,'Dados do Inventário'!A$1:R$605,18,0)</f>
        <v>0</v>
      </c>
      <c r="U77" s="18">
        <v>43920</v>
      </c>
      <c r="V77" s="18"/>
      <c r="W77" s="12" t="s">
        <v>29</v>
      </c>
      <c r="X77" s="12" t="str">
        <f>VLOOKUP(B77,'Dados do Inventário'!A$1:U$605,21,0)</f>
        <v>Sim</v>
      </c>
      <c r="Y77" s="12" t="s">
        <v>205</v>
      </c>
      <c r="Z77" s="12" t="str">
        <f>VLOOKUP(B77,'Dados do Inventário'!A$1:V$605,22,0)</f>
        <v>-</v>
      </c>
      <c r="AA77" s="12" t="s">
        <v>206</v>
      </c>
      <c r="AB77" s="12" t="str">
        <f>VLOOKUP(B77,'Dados do Inventário'!A$1:S$605,19,0)</f>
        <v>Portaria 70.389/17 - ANM (Agência Nacional de Mineração), Brasil</v>
      </c>
      <c r="AC77" s="12" t="s">
        <v>44</v>
      </c>
      <c r="AD77" s="12" t="str">
        <f>VLOOKUP(B77,'Dados do Inventário'!A$1:W$605,23,0)</f>
        <v>Não</v>
      </c>
      <c r="AE77" s="12" t="s">
        <v>34</v>
      </c>
      <c r="AF77" s="12" t="str">
        <f>VLOOKUP(B77,'Dados do Inventário'!A$1:X$605,24,0)</f>
        <v>Sim</v>
      </c>
      <c r="AG77" s="12" t="s">
        <v>267</v>
      </c>
      <c r="AH77" s="12" t="str">
        <f>VLOOKUP(B77,'Dados do Inventário'!A$1:Z$605,25,0)</f>
        <v>Sim</v>
      </c>
      <c r="AI77" s="12" t="s">
        <v>44</v>
      </c>
      <c r="AJ77" s="12" t="str">
        <f>VLOOKUP(B77,'Dados do Inventário'!A$1:AA$605,26,0)</f>
        <v>Sim. Sim.</v>
      </c>
      <c r="AK77" s="12" t="s">
        <v>29</v>
      </c>
      <c r="AL77" s="12" t="str">
        <f>VLOOKUP(B77,'Dados do Inventário'!A$1:AB$605,27,0)</f>
        <v>Sim, Junho 2018</v>
      </c>
      <c r="AM77" s="12" t="s">
        <v>286</v>
      </c>
      <c r="AN77" s="12" t="str">
        <f>VLOOKUP(B77,'Dados do Inventário'!A$1:AC$605,28,0)</f>
        <v>Sim. Não.</v>
      </c>
    </row>
    <row r="78" spans="1:40" x14ac:dyDescent="0.25">
      <c r="A78" s="1" t="s">
        <v>298</v>
      </c>
      <c r="B78" s="1" t="s">
        <v>298</v>
      </c>
      <c r="C78" s="12" t="s">
        <v>299</v>
      </c>
      <c r="D78" s="12" t="str">
        <f>_xlfn.CONCAT(VLOOKUP(B78,'Dados do Inventário'!A$1:L$605,4,0),", ",VLOOKUP(B78,'Dados do Inventário'!A$1:L$605,12,0),", ",VLOOKUP(B78,'Dados do Inventário'!A$1:L$605,10,0),", ",VLOOKUP(B78,'Dados do Inventário'!A$1:L$605,9,0),", ",VLOOKUP(B78,'Dados do Inventário'!A$1:L$605,8,0)," (SIRGAS 2000)")</f>
        <v>Saracá, Oriximiná, Brasil, ,  (SIRGAS 2000)</v>
      </c>
      <c r="E78" s="12" t="s">
        <v>252</v>
      </c>
      <c r="F78" s="12" t="s">
        <v>1094</v>
      </c>
      <c r="G78" s="12" t="s">
        <v>39</v>
      </c>
      <c r="H78" s="12" t="str">
        <f>VLOOKUP(B78,'Dados do Inventário'!A$1:M$605,13,0)</f>
        <v>Vendida</v>
      </c>
      <c r="I78" s="12">
        <v>2014</v>
      </c>
      <c r="J78" s="12">
        <f>VLOOKUP(B78,'Dados do Inventário'!A$1:N$605,14,0)</f>
        <v>2014</v>
      </c>
      <c r="K78" s="12" t="s">
        <v>276</v>
      </c>
      <c r="L78" s="12" t="str">
        <f>VLOOKUP(B78,'Dados do Inventário'!A$1:Y$605,25,0)</f>
        <v>Sim</v>
      </c>
      <c r="M78" s="12" t="s">
        <v>264</v>
      </c>
      <c r="N78" s="12" t="str">
        <f>VLOOKUP(B78,'Dados do Inventário'!A$1:O$605,15,0)</f>
        <v>Etapa Única</v>
      </c>
      <c r="O78" s="17" t="s">
        <v>300</v>
      </c>
      <c r="P78" s="17" t="str">
        <f>VLOOKUP(B78,'Dados do Inventário'!A$1:P$605,16,0)</f>
        <v>13,1 (See notes on column 20)</v>
      </c>
      <c r="Q78" s="17">
        <v>4.53</v>
      </c>
      <c r="R78" s="17">
        <f>VLOOKUP(B78,'Dados do Inventário'!A$1:Q$605,17,0)</f>
        <v>5.0339788703553445</v>
      </c>
      <c r="S78" s="12">
        <v>5.73</v>
      </c>
      <c r="T78" s="17">
        <f>VLOOKUP(B78,'Dados do Inventário'!A$1:R$605,18,0)</f>
        <v>0</v>
      </c>
      <c r="U78" s="18">
        <v>43920</v>
      </c>
      <c r="V78" s="18"/>
      <c r="W78" s="12" t="s">
        <v>29</v>
      </c>
      <c r="X78" s="12" t="str">
        <f>VLOOKUP(B78,'Dados do Inventário'!A$1:U$605,21,0)</f>
        <v>Sim</v>
      </c>
      <c r="Y78" s="12" t="s">
        <v>205</v>
      </c>
      <c r="Z78" s="12" t="str">
        <f>VLOOKUP(B78,'Dados do Inventário'!A$1:V$605,22,0)</f>
        <v>-</v>
      </c>
      <c r="AA78" s="12" t="s">
        <v>206</v>
      </c>
      <c r="AB78" s="12" t="str">
        <f>VLOOKUP(B78,'Dados do Inventário'!A$1:S$605,19,0)</f>
        <v>Portaria 70.389/17 - ANM (Agência Nacional de Mineração), Brasil</v>
      </c>
      <c r="AC78" s="12" t="s">
        <v>44</v>
      </c>
      <c r="AD78" s="12" t="str">
        <f>VLOOKUP(B78,'Dados do Inventário'!A$1:W$605,23,0)</f>
        <v>Não</v>
      </c>
      <c r="AE78" s="12" t="s">
        <v>34</v>
      </c>
      <c r="AF78" s="12" t="str">
        <f>VLOOKUP(B78,'Dados do Inventário'!A$1:X$605,24,0)</f>
        <v>Sim</v>
      </c>
      <c r="AG78" s="12" t="s">
        <v>267</v>
      </c>
      <c r="AH78" s="12" t="str">
        <f>VLOOKUP(B78,'Dados do Inventário'!A$1:Z$605,25,0)</f>
        <v>Sim</v>
      </c>
      <c r="AI78" s="12" t="s">
        <v>44</v>
      </c>
      <c r="AJ78" s="12" t="str">
        <f>VLOOKUP(B78,'Dados do Inventário'!A$1:AA$605,26,0)</f>
        <v>Sim. Sim.</v>
      </c>
      <c r="AK78" s="12" t="s">
        <v>29</v>
      </c>
      <c r="AL78" s="12" t="str">
        <f>VLOOKUP(B78,'Dados do Inventário'!A$1:AB$605,27,0)</f>
        <v>Sim, Junho 2018</v>
      </c>
      <c r="AM78" s="12" t="s">
        <v>286</v>
      </c>
      <c r="AN78" s="12" t="str">
        <f>VLOOKUP(B78,'Dados do Inventário'!A$1:AC$605,28,0)</f>
        <v>Sim. Não.</v>
      </c>
    </row>
    <row r="79" spans="1:40" x14ac:dyDescent="0.25">
      <c r="A79" s="1" t="s">
        <v>301</v>
      </c>
      <c r="B79" s="1" t="s">
        <v>301</v>
      </c>
      <c r="C79" s="12" t="s">
        <v>302</v>
      </c>
      <c r="D79" s="12" t="str">
        <f>_xlfn.CONCAT(VLOOKUP(B79,'Dados do Inventário'!A$1:L$605,4,0),", ",VLOOKUP(B79,'Dados do Inventário'!A$1:L$605,12,0),", ",VLOOKUP(B79,'Dados do Inventário'!A$1:L$605,10,0),", ",VLOOKUP(B79,'Dados do Inventário'!A$1:L$605,9,0),", ",VLOOKUP(B79,'Dados do Inventário'!A$1:L$605,8,0)," (SIRGAS 2000)")</f>
        <v>Saracá, Oriximiná, Brasil, ,  (SIRGAS 2000)</v>
      </c>
      <c r="E79" s="12" t="s">
        <v>252</v>
      </c>
      <c r="F79" s="12" t="s">
        <v>1094</v>
      </c>
      <c r="G79" s="12" t="s">
        <v>39</v>
      </c>
      <c r="H79" s="12" t="str">
        <f>VLOOKUP(B79,'Dados do Inventário'!A$1:M$605,13,0)</f>
        <v>Vendida</v>
      </c>
      <c r="I79" s="12">
        <v>2016</v>
      </c>
      <c r="J79" s="12">
        <f>VLOOKUP(B79,'Dados do Inventário'!A$1:N$605,14,0)</f>
        <v>2016</v>
      </c>
      <c r="K79" s="12" t="s">
        <v>276</v>
      </c>
      <c r="L79" s="12" t="str">
        <f>VLOOKUP(B79,'Dados do Inventário'!A$1:Y$605,25,0)</f>
        <v>Sim</v>
      </c>
      <c r="M79" s="12" t="s">
        <v>264</v>
      </c>
      <c r="N79" s="12" t="str">
        <f>VLOOKUP(B79,'Dados do Inventário'!A$1:O$605,15,0)</f>
        <v>Etapa Única</v>
      </c>
      <c r="O79" s="17" t="s">
        <v>303</v>
      </c>
      <c r="P79" s="17" t="str">
        <f>VLOOKUP(B79,'Dados do Inventário'!A$1:P$605,16,0)</f>
        <v>18,4 (See notes on column 20)</v>
      </c>
      <c r="Q79" s="17">
        <v>4.84</v>
      </c>
      <c r="R79" s="17">
        <f>VLOOKUP(B79,'Dados do Inventário'!A$1:Q$605,17,0)</f>
        <v>5.964662856187064</v>
      </c>
      <c r="S79" s="12">
        <v>8.2419892259150807</v>
      </c>
      <c r="T79" s="17">
        <f>VLOOKUP(B79,'Dados do Inventário'!A$1:R$605,18,0)</f>
        <v>0</v>
      </c>
      <c r="U79" s="18">
        <v>43920</v>
      </c>
      <c r="V79" s="18"/>
      <c r="W79" s="12" t="s">
        <v>29</v>
      </c>
      <c r="X79" s="12" t="str">
        <f>VLOOKUP(B79,'Dados do Inventário'!A$1:U$605,21,0)</f>
        <v>Sim</v>
      </c>
      <c r="Y79" s="12" t="s">
        <v>266</v>
      </c>
      <c r="Z79" s="12" t="str">
        <f>VLOOKUP(B79,'Dados do Inventário'!A$1:V$605,22,0)</f>
        <v>-</v>
      </c>
      <c r="AA79" s="12" t="s">
        <v>206</v>
      </c>
      <c r="AB79" s="12" t="str">
        <f>VLOOKUP(B79,'Dados do Inventário'!A$1:S$605,19,0)</f>
        <v>Portaria 70.389/17 - ANM (Agência Nacional de Mineração), Brasil</v>
      </c>
      <c r="AC79" s="12" t="s">
        <v>44</v>
      </c>
      <c r="AD79" s="12" t="str">
        <f>VLOOKUP(B79,'Dados do Inventário'!A$1:W$605,23,0)</f>
        <v>Não</v>
      </c>
      <c r="AE79" s="12" t="s">
        <v>34</v>
      </c>
      <c r="AF79" s="12" t="str">
        <f>VLOOKUP(B79,'Dados do Inventário'!A$1:X$605,24,0)</f>
        <v>Sim</v>
      </c>
      <c r="AG79" s="12" t="s">
        <v>267</v>
      </c>
      <c r="AH79" s="12" t="str">
        <f>VLOOKUP(B79,'Dados do Inventário'!A$1:Z$605,25,0)</f>
        <v>Sim</v>
      </c>
      <c r="AI79" s="12" t="s">
        <v>44</v>
      </c>
      <c r="AJ79" s="12" t="str">
        <f>VLOOKUP(B79,'Dados do Inventário'!A$1:AA$605,26,0)</f>
        <v>Sim. Sim.</v>
      </c>
      <c r="AK79" s="12" t="s">
        <v>29</v>
      </c>
      <c r="AL79" s="12" t="str">
        <f>VLOOKUP(B79,'Dados do Inventário'!A$1:AB$605,27,0)</f>
        <v>Sim, Junho 2018</v>
      </c>
      <c r="AM79" s="12" t="s">
        <v>286</v>
      </c>
      <c r="AN79" s="12" t="str">
        <f>VLOOKUP(B79,'Dados do Inventário'!A$1:AC$605,28,0)</f>
        <v>Sim. Não.</v>
      </c>
    </row>
    <row r="80" spans="1:40" x14ac:dyDescent="0.25">
      <c r="A80" s="1" t="s">
        <v>304</v>
      </c>
      <c r="B80" s="1" t="s">
        <v>304</v>
      </c>
      <c r="C80" s="12" t="s">
        <v>305</v>
      </c>
      <c r="D80" s="12" t="str">
        <f>_xlfn.CONCAT(VLOOKUP(B80,'Dados do Inventário'!A$1:L$605,4,0),", ",VLOOKUP(B80,'Dados do Inventário'!A$1:L$605,12,0),", ",VLOOKUP(B80,'Dados do Inventário'!A$1:L$605,10,0),", ",VLOOKUP(B80,'Dados do Inventário'!A$1:L$605,9,0),", ",VLOOKUP(B80,'Dados do Inventário'!A$1:L$605,8,0)," (SIRGAS 2000)")</f>
        <v>Saracá, Oriximiná, Brasil, ,  (SIRGAS 2000)</v>
      </c>
      <c r="E80" s="12" t="s">
        <v>252</v>
      </c>
      <c r="F80" s="12" t="s">
        <v>1094</v>
      </c>
      <c r="G80" s="12" t="s">
        <v>39</v>
      </c>
      <c r="H80" s="12" t="str">
        <f>VLOOKUP(B80,'Dados do Inventário'!A$1:M$605,13,0)</f>
        <v>Vendida</v>
      </c>
      <c r="I80" s="12">
        <v>2019</v>
      </c>
      <c r="J80" s="12">
        <f>VLOOKUP(B80,'Dados do Inventário'!A$1:N$605,14,0)</f>
        <v>2019</v>
      </c>
      <c r="K80" s="12" t="s">
        <v>276</v>
      </c>
      <c r="L80" s="12" t="str">
        <f>VLOOKUP(B80,'Dados do Inventário'!A$1:Y$605,25,0)</f>
        <v>Sim</v>
      </c>
      <c r="M80" s="12" t="s">
        <v>264</v>
      </c>
      <c r="N80" s="12" t="str">
        <f>VLOOKUP(B80,'Dados do Inventário'!A$1:O$605,15,0)</f>
        <v>Etapa Única</v>
      </c>
      <c r="O80" s="17" t="s">
        <v>306</v>
      </c>
      <c r="P80" s="17" t="str">
        <f>VLOOKUP(B80,'Dados do Inventário'!A$1:P$605,16,0)</f>
        <v>20 (See notes on column 20)</v>
      </c>
      <c r="Q80" s="17">
        <v>1.63</v>
      </c>
      <c r="R80" s="17">
        <f>VLOOKUP(B80,'Dados do Inventário'!A$1:Q$605,17,0)</f>
        <v>1.62</v>
      </c>
      <c r="S80" s="12">
        <v>1.88</v>
      </c>
      <c r="T80" s="17">
        <f>VLOOKUP(B80,'Dados do Inventário'!A$1:R$605,18,0)</f>
        <v>0</v>
      </c>
      <c r="U80" s="18">
        <v>43920</v>
      </c>
      <c r="V80" s="18"/>
      <c r="W80" s="12" t="s">
        <v>29</v>
      </c>
      <c r="X80" s="12" t="str">
        <f>VLOOKUP(B80,'Dados do Inventário'!A$1:U$605,21,0)</f>
        <v>Sim</v>
      </c>
      <c r="Y80" s="12" t="s">
        <v>266</v>
      </c>
      <c r="Z80" s="12" t="str">
        <f>VLOOKUP(B80,'Dados do Inventário'!A$1:V$605,22,0)</f>
        <v>-</v>
      </c>
      <c r="AA80" s="12" t="s">
        <v>206</v>
      </c>
      <c r="AB80" s="12" t="str">
        <f>VLOOKUP(B80,'Dados do Inventário'!A$1:S$605,19,0)</f>
        <v>Portaria 70.389/17 - ANM (Agência Nacional de Mineração), Brasil</v>
      </c>
      <c r="AC80" s="12" t="s">
        <v>44</v>
      </c>
      <c r="AD80" s="12" t="str">
        <f>VLOOKUP(B80,'Dados do Inventário'!A$1:W$605,23,0)</f>
        <v>Não</v>
      </c>
      <c r="AE80" s="12" t="s">
        <v>34</v>
      </c>
      <c r="AF80" s="12" t="str">
        <f>VLOOKUP(B80,'Dados do Inventário'!A$1:X$605,24,0)</f>
        <v>Sim</v>
      </c>
      <c r="AG80" s="12" t="s">
        <v>307</v>
      </c>
      <c r="AH80" s="12" t="str">
        <f>VLOOKUP(B80,'Dados do Inventário'!A$1:Z$605,25,0)</f>
        <v>Sim</v>
      </c>
      <c r="AI80" s="12" t="s">
        <v>44</v>
      </c>
      <c r="AJ80" s="12" t="str">
        <f>VLOOKUP(B80,'Dados do Inventário'!A$1:AA$605,26,0)</f>
        <v>Sim. Sim.</v>
      </c>
      <c r="AK80" s="12" t="s">
        <v>29</v>
      </c>
      <c r="AL80" s="12" t="str">
        <f>VLOOKUP(B80,'Dados do Inventário'!A$1:AB$605,27,0)</f>
        <v xml:space="preserve">Sim, Agosto 2019 </v>
      </c>
      <c r="AM80" s="12" t="s">
        <v>286</v>
      </c>
      <c r="AN80" s="12" t="str">
        <f>VLOOKUP(B80,'Dados do Inventário'!A$1:AC$605,28,0)</f>
        <v>Sim. Não.</v>
      </c>
    </row>
    <row r="81" spans="1:40" x14ac:dyDescent="0.25">
      <c r="A81" s="1" t="s">
        <v>308</v>
      </c>
      <c r="B81" s="1" t="s">
        <v>308</v>
      </c>
      <c r="C81" s="12" t="s">
        <v>309</v>
      </c>
      <c r="D81" s="12" t="str">
        <f>_xlfn.CONCAT(VLOOKUP(B81,'Dados do Inventário'!A$1:L$605,4,0),", ",VLOOKUP(B81,'Dados do Inventário'!A$1:L$605,12,0),", ",VLOOKUP(B81,'Dados do Inventário'!A$1:L$605,10,0),", ",VLOOKUP(B81,'Dados do Inventário'!A$1:L$605,9,0),", ",VLOOKUP(B81,'Dados do Inventário'!A$1:L$605,8,0)," (SIRGAS 2000)")</f>
        <v>Saracá, Oriximiná, Brasil, ,  (SIRGAS 2000)</v>
      </c>
      <c r="E81" s="12" t="s">
        <v>252</v>
      </c>
      <c r="F81" s="12" t="s">
        <v>1094</v>
      </c>
      <c r="G81" s="12" t="s">
        <v>64</v>
      </c>
      <c r="H81" s="12" t="str">
        <f>VLOOKUP(B81,'Dados do Inventário'!A$1:M$605,13,0)</f>
        <v>Vendida</v>
      </c>
      <c r="I81" s="12">
        <v>1989</v>
      </c>
      <c r="J81" s="12">
        <f>VLOOKUP(B81,'Dados do Inventário'!A$1:N$605,14,0)</f>
        <v>1989</v>
      </c>
      <c r="K81" s="12" t="s">
        <v>263</v>
      </c>
      <c r="L81" s="12" t="str">
        <f>VLOOKUP(B81,'Dados do Inventário'!A$1:Y$605,25,0)</f>
        <v>Não</v>
      </c>
      <c r="M81" s="12" t="s">
        <v>310</v>
      </c>
      <c r="N81" s="12" t="str">
        <f>VLOOKUP(B81,'Dados do Inventário'!A$1:O$605,15,0)</f>
        <v>Montante / desconhecido</v>
      </c>
      <c r="O81" s="17" t="s">
        <v>311</v>
      </c>
      <c r="P81" s="17" t="str">
        <f>VLOOKUP(B81,'Dados do Inventário'!A$1:P$605,16,0)</f>
        <v>19 (See notes on column 20)</v>
      </c>
      <c r="Q81" s="17">
        <v>6.3580350000000001</v>
      </c>
      <c r="R81" s="17">
        <f>VLOOKUP(B81,'Dados do Inventário'!A$1:Q$605,17,0)</f>
        <v>6.36</v>
      </c>
      <c r="S81" s="12">
        <v>6.36</v>
      </c>
      <c r="T81" s="17">
        <f>VLOOKUP(B81,'Dados do Inventário'!A$1:R$605,18,0)</f>
        <v>0</v>
      </c>
      <c r="U81" s="18">
        <v>43920</v>
      </c>
      <c r="V81" s="18"/>
      <c r="W81" s="12" t="s">
        <v>29</v>
      </c>
      <c r="X81" s="12" t="str">
        <f>VLOOKUP(B81,'Dados do Inventário'!A$1:U$605,21,0)</f>
        <v>Sim</v>
      </c>
      <c r="Y81" s="12" t="s">
        <v>266</v>
      </c>
      <c r="Z81" s="12" t="str">
        <f>VLOOKUP(B81,'Dados do Inventário'!A$1:V$605,22,0)</f>
        <v>-</v>
      </c>
      <c r="AA81" s="12" t="s">
        <v>206</v>
      </c>
      <c r="AB81" s="12" t="str">
        <f>VLOOKUP(B81,'Dados do Inventário'!A$1:S$605,19,0)</f>
        <v>Portaria 70.389/17 - ANM (Agência Nacional de Mineração), Brasil</v>
      </c>
      <c r="AC81" s="12" t="s">
        <v>44</v>
      </c>
      <c r="AD81" s="12" t="str">
        <f>VLOOKUP(B81,'Dados do Inventário'!A$1:W$605,23,0)</f>
        <v>Não</v>
      </c>
      <c r="AE81" s="12" t="s">
        <v>34</v>
      </c>
      <c r="AF81" s="12" t="str">
        <f>VLOOKUP(B81,'Dados do Inventário'!A$1:X$605,24,0)</f>
        <v>Sim</v>
      </c>
      <c r="AG81" s="12" t="s">
        <v>267</v>
      </c>
      <c r="AH81" s="12" t="str">
        <f>VLOOKUP(B81,'Dados do Inventário'!A$1:Z$605,25,0)</f>
        <v>Não</v>
      </c>
      <c r="AI81" s="12" t="s">
        <v>263</v>
      </c>
      <c r="AJ81" s="12" t="str">
        <f>VLOOKUP(B81,'Dados do Inventário'!A$1:AA$605,26,0)</f>
        <v>Sim. Sim.</v>
      </c>
      <c r="AK81" s="12" t="s">
        <v>29</v>
      </c>
      <c r="AL81" s="12" t="str">
        <f>VLOOKUP(B81,'Dados do Inventário'!A$1:AB$605,27,0)</f>
        <v>Sim, Junho 2018</v>
      </c>
      <c r="AM81" s="12" t="s">
        <v>312</v>
      </c>
      <c r="AN81" s="12" t="str">
        <f>VLOOKUP(B81,'Dados do Inventário'!A$1:AC$605,28,0)</f>
        <v>Vide notas no item 20.</v>
      </c>
    </row>
    <row r="82" spans="1:40" x14ac:dyDescent="0.25">
      <c r="A82" s="1" t="s">
        <v>313</v>
      </c>
      <c r="B82" s="1" t="s">
        <v>313</v>
      </c>
      <c r="C82" s="12" t="s">
        <v>314</v>
      </c>
      <c r="D82" s="12" t="str">
        <f>_xlfn.CONCAT(VLOOKUP(B82,'Dados do Inventário'!A$1:L$605,4,0),", ",VLOOKUP(B82,'Dados do Inventário'!A$1:L$605,12,0),", ",VLOOKUP(B82,'Dados do Inventário'!A$1:L$605,10,0),", ",VLOOKUP(B82,'Dados do Inventário'!A$1:L$605,9,0),", ",VLOOKUP(B82,'Dados do Inventário'!A$1:L$605,8,0)," (SIRGAS 2000)")</f>
        <v>Saracá, Oriximiná, Brasil, ,  (SIRGAS 2000)</v>
      </c>
      <c r="E82" s="12" t="s">
        <v>252</v>
      </c>
      <c r="F82" s="12" t="s">
        <v>1094</v>
      </c>
      <c r="G82" s="12" t="s">
        <v>39</v>
      </c>
      <c r="H82" s="12" t="str">
        <f>VLOOKUP(B82,'Dados do Inventário'!A$1:M$605,13,0)</f>
        <v>Vendida</v>
      </c>
      <c r="I82" s="12">
        <v>1994</v>
      </c>
      <c r="J82" s="12">
        <f>VLOOKUP(B82,'Dados do Inventário'!A$1:N$605,14,0)</f>
        <v>1994</v>
      </c>
      <c r="K82" s="12" t="s">
        <v>263</v>
      </c>
      <c r="L82" s="12" t="str">
        <f>VLOOKUP(B82,'Dados do Inventário'!A$1:Y$605,25,0)</f>
        <v>Não</v>
      </c>
      <c r="M82" s="12" t="s">
        <v>310</v>
      </c>
      <c r="N82" s="12" t="str">
        <f>VLOOKUP(B82,'Dados do Inventário'!A$1:O$605,15,0)</f>
        <v>Linha de centro</v>
      </c>
      <c r="O82" s="17" t="s">
        <v>315</v>
      </c>
      <c r="P82" s="17" t="str">
        <f>VLOOKUP(B82,'Dados do Inventário'!A$1:P$605,16,0)</f>
        <v>19,5 (See notes on column 20)</v>
      </c>
      <c r="Q82" s="17">
        <v>6.9550000000000001</v>
      </c>
      <c r="R82" s="17">
        <f>VLOOKUP(B82,'Dados do Inventário'!A$1:Q$605,17,0)</f>
        <v>6.96</v>
      </c>
      <c r="S82" s="12">
        <v>6.96</v>
      </c>
      <c r="T82" s="17">
        <f>VLOOKUP(B82,'Dados do Inventário'!A$1:R$605,18,0)</f>
        <v>0</v>
      </c>
      <c r="U82" s="18">
        <v>43920</v>
      </c>
      <c r="V82" s="18"/>
      <c r="W82" s="12" t="s">
        <v>29</v>
      </c>
      <c r="X82" s="12" t="str">
        <f>VLOOKUP(B82,'Dados do Inventário'!A$1:U$605,21,0)</f>
        <v>Sim</v>
      </c>
      <c r="Y82" s="12" t="s">
        <v>266</v>
      </c>
      <c r="Z82" s="12" t="str">
        <f>VLOOKUP(B82,'Dados do Inventário'!A$1:V$605,22,0)</f>
        <v>-</v>
      </c>
      <c r="AA82" s="12" t="s">
        <v>206</v>
      </c>
      <c r="AB82" s="12" t="str">
        <f>VLOOKUP(B82,'Dados do Inventário'!A$1:S$605,19,0)</f>
        <v>Portaria 70.389/17 - ANM (Agência Nacional de Mineração), Brasil</v>
      </c>
      <c r="AC82" s="12" t="s">
        <v>44</v>
      </c>
      <c r="AD82" s="12" t="str">
        <f>VLOOKUP(B82,'Dados do Inventário'!A$1:W$605,23,0)</f>
        <v>Não</v>
      </c>
      <c r="AE82" s="12" t="s">
        <v>34</v>
      </c>
      <c r="AF82" s="12" t="str">
        <f>VLOOKUP(B82,'Dados do Inventário'!A$1:X$605,24,0)</f>
        <v>Sim</v>
      </c>
      <c r="AG82" s="12" t="s">
        <v>267</v>
      </c>
      <c r="AH82" s="12" t="str">
        <f>VLOOKUP(B82,'Dados do Inventário'!A$1:Z$605,25,0)</f>
        <v>Não</v>
      </c>
      <c r="AI82" s="12" t="s">
        <v>263</v>
      </c>
      <c r="AJ82" s="12" t="str">
        <f>VLOOKUP(B82,'Dados do Inventário'!A$1:AA$605,26,0)</f>
        <v>Sim. Sim.</v>
      </c>
      <c r="AK82" s="12" t="s">
        <v>29</v>
      </c>
      <c r="AL82" s="12" t="str">
        <f>VLOOKUP(B82,'Dados do Inventário'!A$1:AB$605,27,0)</f>
        <v>Sim, Junho 2018</v>
      </c>
      <c r="AM82" s="12" t="s">
        <v>316</v>
      </c>
      <c r="AN82" s="12" t="str">
        <f>VLOOKUP(B82,'Dados do Inventário'!A$1:AC$605,28,0)</f>
        <v>Vide notas no item 20.</v>
      </c>
    </row>
    <row r="83" spans="1:40" x14ac:dyDescent="0.25">
      <c r="A83" s="1" t="s">
        <v>317</v>
      </c>
      <c r="B83" s="1" t="s">
        <v>317</v>
      </c>
      <c r="C83" s="12" t="s">
        <v>318</v>
      </c>
      <c r="D83" s="12" t="str">
        <f>_xlfn.CONCAT(VLOOKUP(B83,'Dados do Inventário'!A$1:L$605,4,0),", ",VLOOKUP(B83,'Dados do Inventário'!A$1:L$605,12,0),", ",VLOOKUP(B83,'Dados do Inventário'!A$1:L$605,10,0),", ",VLOOKUP(B83,'Dados do Inventário'!A$1:L$605,9,0),", ",VLOOKUP(B83,'Dados do Inventário'!A$1:L$605,8,0)," (SIRGAS 2000)")</f>
        <v>Saracá, Oriximiná, Brasil, ,  (SIRGAS 2000)</v>
      </c>
      <c r="E83" s="12" t="s">
        <v>252</v>
      </c>
      <c r="F83" s="12" t="s">
        <v>1094</v>
      </c>
      <c r="G83" s="12" t="s">
        <v>39</v>
      </c>
      <c r="H83" s="12" t="str">
        <f>VLOOKUP(B83,'Dados do Inventário'!A$1:M$605,13,0)</f>
        <v>Vendida</v>
      </c>
      <c r="I83" s="12">
        <v>1994</v>
      </c>
      <c r="J83" s="12">
        <f>VLOOKUP(B83,'Dados do Inventário'!A$1:N$605,14,0)</f>
        <v>1994</v>
      </c>
      <c r="K83" s="12" t="s">
        <v>263</v>
      </c>
      <c r="L83" s="12" t="str">
        <f>VLOOKUP(B83,'Dados do Inventário'!A$1:Y$605,25,0)</f>
        <v>Não</v>
      </c>
      <c r="M83" s="12" t="s">
        <v>319</v>
      </c>
      <c r="N83" s="12" t="str">
        <f>VLOOKUP(B83,'Dados do Inventário'!A$1:O$605,15,0)</f>
        <v>Linha de centro</v>
      </c>
      <c r="O83" s="17" t="s">
        <v>272</v>
      </c>
      <c r="P83" s="17" t="str">
        <f>VLOOKUP(B83,'Dados do Inventário'!A$1:P$605,16,0)</f>
        <v>16,4 (See notes on column 20)</v>
      </c>
      <c r="Q83" s="17">
        <v>5.5669999999999993</v>
      </c>
      <c r="R83" s="17">
        <f>VLOOKUP(B83,'Dados do Inventário'!A$1:Q$605,17,0)</f>
        <v>5.57</v>
      </c>
      <c r="S83" s="12">
        <v>5.57</v>
      </c>
      <c r="T83" s="17">
        <f>VLOOKUP(B83,'Dados do Inventário'!A$1:R$605,18,0)</f>
        <v>0</v>
      </c>
      <c r="U83" s="18">
        <v>43920</v>
      </c>
      <c r="V83" s="18"/>
      <c r="W83" s="12" t="s">
        <v>29</v>
      </c>
      <c r="X83" s="12" t="str">
        <f>VLOOKUP(B83,'Dados do Inventário'!A$1:U$605,21,0)</f>
        <v>Sim</v>
      </c>
      <c r="Y83" s="12" t="s">
        <v>205</v>
      </c>
      <c r="Z83" s="12" t="str">
        <f>VLOOKUP(B83,'Dados do Inventário'!A$1:V$605,22,0)</f>
        <v>-</v>
      </c>
      <c r="AA83" s="12" t="s">
        <v>206</v>
      </c>
      <c r="AB83" s="12" t="str">
        <f>VLOOKUP(B83,'Dados do Inventário'!A$1:S$605,19,0)</f>
        <v>Portaria 70.389/17 - ANM (Agência Nacional de Mineração), Brasil</v>
      </c>
      <c r="AC83" s="12" t="s">
        <v>44</v>
      </c>
      <c r="AD83" s="12" t="str">
        <f>VLOOKUP(B83,'Dados do Inventário'!A$1:W$605,23,0)</f>
        <v>Não</v>
      </c>
      <c r="AE83" s="12" t="s">
        <v>34</v>
      </c>
      <c r="AF83" s="12" t="str">
        <f>VLOOKUP(B83,'Dados do Inventário'!A$1:X$605,24,0)</f>
        <v>Sim</v>
      </c>
      <c r="AG83" s="12" t="s">
        <v>267</v>
      </c>
      <c r="AH83" s="12" t="str">
        <f>VLOOKUP(B83,'Dados do Inventário'!A$1:Z$605,25,0)</f>
        <v>Não</v>
      </c>
      <c r="AI83" s="12" t="s">
        <v>263</v>
      </c>
      <c r="AJ83" s="12" t="str">
        <f>VLOOKUP(B83,'Dados do Inventário'!A$1:AA$605,26,0)</f>
        <v>Sim. Sim.</v>
      </c>
      <c r="AK83" s="12" t="s">
        <v>29</v>
      </c>
      <c r="AL83" s="12" t="str">
        <f>VLOOKUP(B83,'Dados do Inventário'!A$1:AB$605,27,0)</f>
        <v>Sim, Junho 2018</v>
      </c>
      <c r="AM83" s="12" t="s">
        <v>320</v>
      </c>
      <c r="AN83" s="12" t="str">
        <f>VLOOKUP(B83,'Dados do Inventário'!A$1:AC$605,28,0)</f>
        <v>Vide notas no item 20.</v>
      </c>
    </row>
    <row r="84" spans="1:40" x14ac:dyDescent="0.25">
      <c r="A84" s="1" t="s">
        <v>321</v>
      </c>
      <c r="B84" s="1" t="s">
        <v>321</v>
      </c>
      <c r="C84" s="12" t="s">
        <v>322</v>
      </c>
      <c r="D84" s="12" t="str">
        <f>_xlfn.CONCAT(VLOOKUP(B84,'Dados do Inventário'!A$1:L$605,4,0),", ",VLOOKUP(B84,'Dados do Inventário'!A$1:L$605,12,0),", ",VLOOKUP(B84,'Dados do Inventário'!A$1:L$605,10,0),", ",VLOOKUP(B84,'Dados do Inventário'!A$1:L$605,9,0),", ",VLOOKUP(B84,'Dados do Inventário'!A$1:L$605,8,0)," (SIRGAS 2000)")</f>
        <v>Saracá, Oriximiná, Brasil, ,  (SIRGAS 2000)</v>
      </c>
      <c r="E84" s="12" t="s">
        <v>252</v>
      </c>
      <c r="F84" s="12" t="s">
        <v>1094</v>
      </c>
      <c r="G84" s="12" t="s">
        <v>39</v>
      </c>
      <c r="H84" s="12" t="str">
        <f>VLOOKUP(B84,'Dados do Inventário'!A$1:M$605,13,0)</f>
        <v>Vendida</v>
      </c>
      <c r="I84" s="12">
        <v>1997</v>
      </c>
      <c r="J84" s="12">
        <f>VLOOKUP(B84,'Dados do Inventário'!A$1:N$605,14,0)</f>
        <v>1997</v>
      </c>
      <c r="K84" s="12" t="s">
        <v>263</v>
      </c>
      <c r="L84" s="12" t="str">
        <f>VLOOKUP(B84,'Dados do Inventário'!A$1:Y$605,25,0)</f>
        <v>Não</v>
      </c>
      <c r="M84" s="12" t="s">
        <v>319</v>
      </c>
      <c r="N84" s="12" t="str">
        <f>VLOOKUP(B84,'Dados do Inventário'!A$1:O$605,15,0)</f>
        <v>Linha de centro</v>
      </c>
      <c r="O84" s="17" t="s">
        <v>323</v>
      </c>
      <c r="P84" s="17" t="str">
        <f>VLOOKUP(B84,'Dados do Inventário'!A$1:P$605,16,0)</f>
        <v>20,3 (See notes on column 20)</v>
      </c>
      <c r="Q84" s="17">
        <v>6.4315099999999994</v>
      </c>
      <c r="R84" s="17">
        <f>VLOOKUP(B84,'Dados do Inventário'!A$1:Q$605,17,0)</f>
        <v>6.43</v>
      </c>
      <c r="S84" s="12">
        <v>6.8</v>
      </c>
      <c r="T84" s="17">
        <f>VLOOKUP(B84,'Dados do Inventário'!A$1:R$605,18,0)</f>
        <v>0</v>
      </c>
      <c r="U84" s="18">
        <v>43920</v>
      </c>
      <c r="V84" s="18"/>
      <c r="W84" s="12" t="s">
        <v>29</v>
      </c>
      <c r="X84" s="12" t="str">
        <f>VLOOKUP(B84,'Dados do Inventário'!A$1:U$605,21,0)</f>
        <v>Sim</v>
      </c>
      <c r="Y84" s="12" t="s">
        <v>266</v>
      </c>
      <c r="Z84" s="12" t="str">
        <f>VLOOKUP(B84,'Dados do Inventário'!A$1:V$605,22,0)</f>
        <v>-</v>
      </c>
      <c r="AA84" s="12" t="s">
        <v>206</v>
      </c>
      <c r="AB84" s="12" t="str">
        <f>VLOOKUP(B84,'Dados do Inventário'!A$1:S$605,19,0)</f>
        <v>Portaria 70.389/17 - ANM (Agência Nacional de Mineração), Brasil</v>
      </c>
      <c r="AC84" s="12" t="s">
        <v>44</v>
      </c>
      <c r="AD84" s="12" t="str">
        <f>VLOOKUP(B84,'Dados do Inventário'!A$1:W$605,23,0)</f>
        <v>Não</v>
      </c>
      <c r="AE84" s="12" t="s">
        <v>34</v>
      </c>
      <c r="AF84" s="12" t="str">
        <f>VLOOKUP(B84,'Dados do Inventário'!A$1:X$605,24,0)</f>
        <v>Sim</v>
      </c>
      <c r="AG84" s="12" t="s">
        <v>267</v>
      </c>
      <c r="AH84" s="12" t="str">
        <f>VLOOKUP(B84,'Dados do Inventário'!A$1:Z$605,25,0)</f>
        <v>Não</v>
      </c>
      <c r="AI84" s="12" t="s">
        <v>263</v>
      </c>
      <c r="AJ84" s="12" t="str">
        <f>VLOOKUP(B84,'Dados do Inventário'!A$1:AA$605,26,0)</f>
        <v>Sim. Sim.</v>
      </c>
      <c r="AK84" s="12" t="s">
        <v>29</v>
      </c>
      <c r="AL84" s="12" t="str">
        <f>VLOOKUP(B84,'Dados do Inventário'!A$1:AB$605,27,0)</f>
        <v>Sim, Junho 2018</v>
      </c>
      <c r="AM84" s="12" t="s">
        <v>324</v>
      </c>
      <c r="AN84" s="12" t="str">
        <f>VLOOKUP(B84,'Dados do Inventário'!A$1:AC$605,28,0)</f>
        <v>Vide notas no item 20.</v>
      </c>
    </row>
    <row r="85" spans="1:40" x14ac:dyDescent="0.25">
      <c r="A85" s="1" t="s">
        <v>325</v>
      </c>
      <c r="B85" s="1" t="s">
        <v>325</v>
      </c>
      <c r="C85" s="12" t="s">
        <v>326</v>
      </c>
      <c r="D85" s="12" t="str">
        <f>_xlfn.CONCAT(VLOOKUP(B85,'Dados do Inventário'!A$1:L$605,4,0),", ",VLOOKUP(B85,'Dados do Inventário'!A$1:L$605,12,0),", ",VLOOKUP(B85,'Dados do Inventário'!A$1:L$605,10,0),", ",VLOOKUP(B85,'Dados do Inventário'!A$1:L$605,9,0),", ",VLOOKUP(B85,'Dados do Inventário'!A$1:L$605,8,0)," (SIRGAS 2000)")</f>
        <v>Saracá, Oriximiná, Brasil, ,  (SIRGAS 2000)</v>
      </c>
      <c r="E85" s="12" t="s">
        <v>252</v>
      </c>
      <c r="F85" s="12" t="s">
        <v>1094</v>
      </c>
      <c r="G85" s="12" t="s">
        <v>39</v>
      </c>
      <c r="H85" s="12" t="str">
        <f>VLOOKUP(B85,'Dados do Inventário'!A$1:M$605,13,0)</f>
        <v>Vendida</v>
      </c>
      <c r="I85" s="12">
        <v>1997</v>
      </c>
      <c r="J85" s="12">
        <f>VLOOKUP(B85,'Dados do Inventário'!A$1:N$605,14,0)</f>
        <v>1997</v>
      </c>
      <c r="K85" s="12" t="s">
        <v>263</v>
      </c>
      <c r="L85" s="12" t="str">
        <f>VLOOKUP(B85,'Dados do Inventário'!A$1:Y$605,25,0)</f>
        <v>Não</v>
      </c>
      <c r="M85" s="12" t="s">
        <v>319</v>
      </c>
      <c r="N85" s="12" t="str">
        <f>VLOOKUP(B85,'Dados do Inventário'!A$1:O$605,15,0)</f>
        <v>Linha de centro</v>
      </c>
      <c r="O85" s="17" t="s">
        <v>327</v>
      </c>
      <c r="P85" s="17" t="str">
        <f>VLOOKUP(B85,'Dados do Inventário'!A$1:P$605,16,0)</f>
        <v>22,4 (See notes on column 20)</v>
      </c>
      <c r="Q85" s="17">
        <v>8.3640689999999989</v>
      </c>
      <c r="R85" s="17">
        <f>VLOOKUP(B85,'Dados do Inventário'!A$1:Q$605,17,0)</f>
        <v>8.3640689999999989</v>
      </c>
      <c r="S85" s="12">
        <v>8.36</v>
      </c>
      <c r="T85" s="17">
        <f>VLOOKUP(B85,'Dados do Inventário'!A$1:R$605,18,0)</f>
        <v>0</v>
      </c>
      <c r="U85" s="18">
        <v>43920</v>
      </c>
      <c r="V85" s="18"/>
      <c r="W85" s="12" t="s">
        <v>29</v>
      </c>
      <c r="X85" s="12" t="str">
        <f>VLOOKUP(B85,'Dados do Inventário'!A$1:U$605,21,0)</f>
        <v>Sim</v>
      </c>
      <c r="Y85" s="12" t="s">
        <v>266</v>
      </c>
      <c r="Z85" s="12" t="str">
        <f>VLOOKUP(B85,'Dados do Inventário'!A$1:V$605,22,0)</f>
        <v>-</v>
      </c>
      <c r="AA85" s="12" t="s">
        <v>206</v>
      </c>
      <c r="AB85" s="12" t="str">
        <f>VLOOKUP(B85,'Dados do Inventário'!A$1:S$605,19,0)</f>
        <v>Portaria 70.389/17 - ANM (Agência Nacional de Mineração), Brasil</v>
      </c>
      <c r="AC85" s="12" t="s">
        <v>44</v>
      </c>
      <c r="AD85" s="12" t="str">
        <f>VLOOKUP(B85,'Dados do Inventário'!A$1:W$605,23,0)</f>
        <v>Não</v>
      </c>
      <c r="AE85" s="12" t="s">
        <v>34</v>
      </c>
      <c r="AF85" s="12" t="str">
        <f>VLOOKUP(B85,'Dados do Inventário'!A$1:X$605,24,0)</f>
        <v>Sim</v>
      </c>
      <c r="AG85" s="12" t="s">
        <v>267</v>
      </c>
      <c r="AH85" s="12" t="str">
        <f>VLOOKUP(B85,'Dados do Inventário'!A$1:Z$605,25,0)</f>
        <v>Não</v>
      </c>
      <c r="AI85" s="12" t="s">
        <v>263</v>
      </c>
      <c r="AJ85" s="12" t="str">
        <f>VLOOKUP(B85,'Dados do Inventário'!A$1:AA$605,26,0)</f>
        <v>Sim. Sim.</v>
      </c>
      <c r="AK85" s="12" t="s">
        <v>29</v>
      </c>
      <c r="AL85" s="12" t="str">
        <f>VLOOKUP(B85,'Dados do Inventário'!A$1:AB$605,27,0)</f>
        <v>Sim, Junho 2018</v>
      </c>
      <c r="AM85" s="12" t="s">
        <v>328</v>
      </c>
      <c r="AN85" s="12" t="str">
        <f>VLOOKUP(B85,'Dados do Inventário'!A$1:AC$605,28,0)</f>
        <v>Vide notas no item 20.</v>
      </c>
    </row>
    <row r="86" spans="1:40" x14ac:dyDescent="0.25">
      <c r="A86" s="1" t="s">
        <v>329</v>
      </c>
      <c r="B86" s="1" t="s">
        <v>329</v>
      </c>
      <c r="C86" s="12" t="s">
        <v>330</v>
      </c>
      <c r="D86" s="12" t="str">
        <f>_xlfn.CONCAT(VLOOKUP(B86,'Dados do Inventário'!A$1:L$605,4,0),", ",VLOOKUP(B86,'Dados do Inventário'!A$1:L$605,12,0),", ",VLOOKUP(B86,'Dados do Inventário'!A$1:L$605,10,0),", ",VLOOKUP(B86,'Dados do Inventário'!A$1:L$605,9,0),", ",VLOOKUP(B86,'Dados do Inventário'!A$1:L$605,8,0)," (SIRGAS 2000)")</f>
        <v>Saracá, Oriximiná, Brasil, ,  (SIRGAS 2000)</v>
      </c>
      <c r="E86" s="12" t="s">
        <v>252</v>
      </c>
      <c r="F86" s="12" t="s">
        <v>1094</v>
      </c>
      <c r="G86" s="12" t="s">
        <v>39</v>
      </c>
      <c r="H86" s="12" t="str">
        <f>VLOOKUP(B86,'Dados do Inventário'!A$1:M$605,13,0)</f>
        <v>Vendida</v>
      </c>
      <c r="I86" s="12">
        <v>2000</v>
      </c>
      <c r="J86" s="12">
        <f>VLOOKUP(B86,'Dados do Inventário'!A$1:N$605,14,0)</f>
        <v>2000</v>
      </c>
      <c r="K86" s="12" t="s">
        <v>263</v>
      </c>
      <c r="L86" s="12" t="str">
        <f>VLOOKUP(B86,'Dados do Inventário'!A$1:Y$605,25,0)</f>
        <v>Não</v>
      </c>
      <c r="M86" s="12" t="s">
        <v>319</v>
      </c>
      <c r="N86" s="12" t="str">
        <f>VLOOKUP(B86,'Dados do Inventário'!A$1:O$605,15,0)</f>
        <v xml:space="preserve">Linha de centro </v>
      </c>
      <c r="O86" s="17" t="s">
        <v>331</v>
      </c>
      <c r="P86" s="17" t="str">
        <f>VLOOKUP(B86,'Dados do Inventário'!A$1:P$605,16,0)</f>
        <v>15,9 (See notes on column 20)</v>
      </c>
      <c r="Q86" s="17">
        <v>3.76</v>
      </c>
      <c r="R86" s="17">
        <f>VLOOKUP(B86,'Dados do Inventário'!A$1:Q$605,17,0)</f>
        <v>3.76</v>
      </c>
      <c r="S86" s="12">
        <v>3.76</v>
      </c>
      <c r="T86" s="17">
        <f>VLOOKUP(B86,'Dados do Inventário'!A$1:R$605,18,0)</f>
        <v>0</v>
      </c>
      <c r="U86" s="18">
        <v>43920</v>
      </c>
      <c r="V86" s="18"/>
      <c r="W86" s="12" t="s">
        <v>29</v>
      </c>
      <c r="X86" s="12" t="str">
        <f>VLOOKUP(B86,'Dados do Inventário'!A$1:U$605,21,0)</f>
        <v>Sim</v>
      </c>
      <c r="Y86" s="12" t="s">
        <v>205</v>
      </c>
      <c r="Z86" s="12" t="str">
        <f>VLOOKUP(B86,'Dados do Inventário'!A$1:V$605,22,0)</f>
        <v>-</v>
      </c>
      <c r="AA86" s="12" t="s">
        <v>206</v>
      </c>
      <c r="AB86" s="12" t="str">
        <f>VLOOKUP(B86,'Dados do Inventário'!A$1:S$605,19,0)</f>
        <v>Portaria 70.389/17 - ANM (Agência Nacional de Mineração), Brasil</v>
      </c>
      <c r="AC86" s="12" t="s">
        <v>44</v>
      </c>
      <c r="AD86" s="12" t="str">
        <f>VLOOKUP(B86,'Dados do Inventário'!A$1:W$605,23,0)</f>
        <v>Não</v>
      </c>
      <c r="AE86" s="12" t="s">
        <v>34</v>
      </c>
      <c r="AF86" s="12" t="str">
        <f>VLOOKUP(B86,'Dados do Inventário'!A$1:X$605,24,0)</f>
        <v>Sim</v>
      </c>
      <c r="AG86" s="12" t="s">
        <v>267</v>
      </c>
      <c r="AH86" s="12" t="str">
        <f>VLOOKUP(B86,'Dados do Inventário'!A$1:Z$605,25,0)</f>
        <v>Não</v>
      </c>
      <c r="AI86" s="12" t="s">
        <v>263</v>
      </c>
      <c r="AJ86" s="12" t="str">
        <f>VLOOKUP(B86,'Dados do Inventário'!A$1:AA$605,26,0)</f>
        <v>Sim. Sim.</v>
      </c>
      <c r="AK86" s="12" t="s">
        <v>29</v>
      </c>
      <c r="AL86" s="12" t="str">
        <f>VLOOKUP(B86,'Dados do Inventário'!A$1:AB$605,27,0)</f>
        <v>Sim, Junho 2018</v>
      </c>
      <c r="AM86" s="12" t="s">
        <v>332</v>
      </c>
      <c r="AN86" s="12" t="str">
        <f>VLOOKUP(B86,'Dados do Inventário'!A$1:AC$605,28,0)</f>
        <v>Vide notas no item 20.</v>
      </c>
    </row>
    <row r="87" spans="1:40" x14ac:dyDescent="0.25">
      <c r="A87" s="1" t="s">
        <v>333</v>
      </c>
      <c r="B87" s="1" t="s">
        <v>333</v>
      </c>
      <c r="C87" s="12" t="s">
        <v>334</v>
      </c>
      <c r="D87" s="12" t="str">
        <f>_xlfn.CONCAT(VLOOKUP(B87,'Dados do Inventário'!A$1:L$605,4,0),", ",VLOOKUP(B87,'Dados do Inventário'!A$1:L$605,12,0),", ",VLOOKUP(B87,'Dados do Inventário'!A$1:L$605,10,0),", ",VLOOKUP(B87,'Dados do Inventário'!A$1:L$605,9,0),", ",VLOOKUP(B87,'Dados do Inventário'!A$1:L$605,8,0)," (SIRGAS 2000)")</f>
        <v>Saracá, Oriximiná, Brasil, ,  (SIRGAS 2000)</v>
      </c>
      <c r="E87" s="12" t="s">
        <v>252</v>
      </c>
      <c r="F87" s="12" t="s">
        <v>1094</v>
      </c>
      <c r="G87" s="12" t="s">
        <v>39</v>
      </c>
      <c r="H87" s="12" t="str">
        <f>VLOOKUP(B87,'Dados do Inventário'!A$1:M$605,13,0)</f>
        <v>Vendida</v>
      </c>
      <c r="I87" s="12">
        <v>2001</v>
      </c>
      <c r="J87" s="12">
        <f>VLOOKUP(B87,'Dados do Inventário'!A$1:N$605,14,0)</f>
        <v>2001</v>
      </c>
      <c r="K87" s="12" t="s">
        <v>263</v>
      </c>
      <c r="L87" s="12" t="str">
        <f>VLOOKUP(B87,'Dados do Inventário'!A$1:Y$605,25,0)</f>
        <v>Não</v>
      </c>
      <c r="M87" s="12" t="s">
        <v>319</v>
      </c>
      <c r="N87" s="12" t="str">
        <f>VLOOKUP(B87,'Dados do Inventário'!A$1:O$605,15,0)</f>
        <v xml:space="preserve">Linha de centro </v>
      </c>
      <c r="O87" s="17" t="s">
        <v>335</v>
      </c>
      <c r="P87" s="17" t="str">
        <f>VLOOKUP(B87,'Dados do Inventário'!A$1:P$605,16,0)</f>
        <v>21,5 (See notes on column 20)</v>
      </c>
      <c r="Q87" s="17">
        <v>6.14</v>
      </c>
      <c r="R87" s="17">
        <f>VLOOKUP(B87,'Dados do Inventário'!A$1:Q$605,17,0)</f>
        <v>6.14</v>
      </c>
      <c r="S87" s="12">
        <v>6.14</v>
      </c>
      <c r="T87" s="17">
        <f>VLOOKUP(B87,'Dados do Inventário'!A$1:R$605,18,0)</f>
        <v>0</v>
      </c>
      <c r="U87" s="18">
        <v>43920</v>
      </c>
      <c r="V87" s="18"/>
      <c r="W87" s="12" t="s">
        <v>29</v>
      </c>
      <c r="X87" s="12" t="str">
        <f>VLOOKUP(B87,'Dados do Inventário'!A$1:U$605,21,0)</f>
        <v>Sim</v>
      </c>
      <c r="Y87" s="12" t="s">
        <v>205</v>
      </c>
      <c r="Z87" s="12" t="str">
        <f>VLOOKUP(B87,'Dados do Inventário'!A$1:V$605,22,0)</f>
        <v>-</v>
      </c>
      <c r="AA87" s="12" t="s">
        <v>206</v>
      </c>
      <c r="AB87" s="12" t="str">
        <f>VLOOKUP(B87,'Dados do Inventário'!A$1:S$605,19,0)</f>
        <v>Portaria 70.389/17 - ANM (Agência Nacional de Mineração), Brasil</v>
      </c>
      <c r="AC87" s="12" t="s">
        <v>44</v>
      </c>
      <c r="AD87" s="12" t="str">
        <f>VLOOKUP(B87,'Dados do Inventário'!A$1:W$605,23,0)</f>
        <v>Não</v>
      </c>
      <c r="AE87" s="12" t="s">
        <v>34</v>
      </c>
      <c r="AF87" s="12" t="str">
        <f>VLOOKUP(B87,'Dados do Inventário'!A$1:X$605,24,0)</f>
        <v>Sim</v>
      </c>
      <c r="AG87" s="12" t="s">
        <v>267</v>
      </c>
      <c r="AH87" s="12" t="str">
        <f>VLOOKUP(B87,'Dados do Inventário'!A$1:Z$605,25,0)</f>
        <v>Não</v>
      </c>
      <c r="AI87" s="12" t="s">
        <v>263</v>
      </c>
      <c r="AJ87" s="12" t="str">
        <f>VLOOKUP(B87,'Dados do Inventário'!A$1:AA$605,26,0)</f>
        <v>Sim. Sim.</v>
      </c>
      <c r="AK87" s="12" t="s">
        <v>29</v>
      </c>
      <c r="AL87" s="12" t="str">
        <f>VLOOKUP(B87,'Dados do Inventário'!A$1:AB$605,27,0)</f>
        <v>Sim, Junho 2018</v>
      </c>
      <c r="AM87" s="12" t="s">
        <v>336</v>
      </c>
      <c r="AN87" s="12" t="str">
        <f>VLOOKUP(B87,'Dados do Inventário'!A$1:AC$605,28,0)</f>
        <v>Vide notas no item 20.</v>
      </c>
    </row>
    <row r="88" spans="1:40" x14ac:dyDescent="0.25">
      <c r="A88" s="1" t="s">
        <v>337</v>
      </c>
      <c r="B88" s="1" t="s">
        <v>337</v>
      </c>
      <c r="C88" s="12" t="s">
        <v>338</v>
      </c>
      <c r="D88" s="12" t="str">
        <f>_xlfn.CONCAT(VLOOKUP(B88,'Dados do Inventário'!A$1:L$605,4,0),", ",VLOOKUP(B88,'Dados do Inventário'!A$1:L$605,12,0),", ",VLOOKUP(B88,'Dados do Inventário'!A$1:L$605,10,0),", ",VLOOKUP(B88,'Dados do Inventário'!A$1:L$605,9,0),", ",VLOOKUP(B88,'Dados do Inventário'!A$1:L$605,8,0)," (SIRGAS 2000)")</f>
        <v>Saracá, Oriximiná, Brasil, ,  (SIRGAS 2000)</v>
      </c>
      <c r="E88" s="12" t="s">
        <v>252</v>
      </c>
      <c r="F88" s="12" t="s">
        <v>1094</v>
      </c>
      <c r="G88" s="12" t="s">
        <v>39</v>
      </c>
      <c r="H88" s="12" t="str">
        <f>VLOOKUP(B88,'Dados do Inventário'!A$1:M$605,13,0)</f>
        <v>Vendida</v>
      </c>
      <c r="I88" s="12">
        <v>2002</v>
      </c>
      <c r="J88" s="12">
        <f>VLOOKUP(B88,'Dados do Inventário'!A$1:N$605,14,0)</f>
        <v>2002</v>
      </c>
      <c r="K88" s="12" t="s">
        <v>263</v>
      </c>
      <c r="L88" s="12" t="str">
        <f>VLOOKUP(B88,'Dados do Inventário'!A$1:Y$605,25,0)</f>
        <v>Não</v>
      </c>
      <c r="M88" s="12" t="s">
        <v>319</v>
      </c>
      <c r="N88" s="12" t="str">
        <f>VLOOKUP(B88,'Dados do Inventário'!A$1:O$605,15,0)</f>
        <v xml:space="preserve">Linha de centro </v>
      </c>
      <c r="O88" s="17" t="s">
        <v>339</v>
      </c>
      <c r="P88" s="17" t="str">
        <f>VLOOKUP(B88,'Dados do Inventário'!A$1:P$605,16,0)</f>
        <v>28,2 (See notes on column 20)</v>
      </c>
      <c r="Q88" s="17">
        <v>8.2899999999999991</v>
      </c>
      <c r="R88" s="17">
        <f>VLOOKUP(B88,'Dados do Inventário'!A$1:Q$605,17,0)</f>
        <v>8.2899999999999991</v>
      </c>
      <c r="S88" s="12">
        <v>8.2899999999999991</v>
      </c>
      <c r="T88" s="17">
        <f>VLOOKUP(B88,'Dados do Inventário'!A$1:R$605,18,0)</f>
        <v>0</v>
      </c>
      <c r="U88" s="18">
        <v>43920</v>
      </c>
      <c r="V88" s="18"/>
      <c r="W88" s="12" t="s">
        <v>29</v>
      </c>
      <c r="X88" s="12" t="str">
        <f>VLOOKUP(B88,'Dados do Inventário'!A$1:U$605,21,0)</f>
        <v>Sim</v>
      </c>
      <c r="Y88" s="12" t="s">
        <v>205</v>
      </c>
      <c r="Z88" s="12" t="str">
        <f>VLOOKUP(B88,'Dados do Inventário'!A$1:V$605,22,0)</f>
        <v>-</v>
      </c>
      <c r="AA88" s="12" t="s">
        <v>206</v>
      </c>
      <c r="AB88" s="12" t="str">
        <f>VLOOKUP(B88,'Dados do Inventário'!A$1:S$605,19,0)</f>
        <v>Portaria 70.389/17 - ANM (Agência Nacional de Mineração), Brasil</v>
      </c>
      <c r="AC88" s="12" t="s">
        <v>44</v>
      </c>
      <c r="AD88" s="12" t="str">
        <f>VLOOKUP(B88,'Dados do Inventário'!A$1:W$605,23,0)</f>
        <v>Não</v>
      </c>
      <c r="AE88" s="12" t="s">
        <v>34</v>
      </c>
      <c r="AF88" s="12" t="str">
        <f>VLOOKUP(B88,'Dados do Inventário'!A$1:X$605,24,0)</f>
        <v>Sim</v>
      </c>
      <c r="AG88" s="12" t="s">
        <v>267</v>
      </c>
      <c r="AH88" s="12" t="str">
        <f>VLOOKUP(B88,'Dados do Inventário'!A$1:Z$605,25,0)</f>
        <v>Não</v>
      </c>
      <c r="AI88" s="12" t="s">
        <v>263</v>
      </c>
      <c r="AJ88" s="12" t="str">
        <f>VLOOKUP(B88,'Dados do Inventário'!A$1:AA$605,26,0)</f>
        <v>Sim. Sim.</v>
      </c>
      <c r="AK88" s="12" t="s">
        <v>29</v>
      </c>
      <c r="AL88" s="12" t="str">
        <f>VLOOKUP(B88,'Dados do Inventário'!A$1:AB$605,27,0)</f>
        <v>Sim, Junho 2018</v>
      </c>
      <c r="AM88" s="12" t="s">
        <v>340</v>
      </c>
      <c r="AN88" s="12" t="str">
        <f>VLOOKUP(B88,'Dados do Inventário'!A$1:AC$605,28,0)</f>
        <v>Vide notas no item 20.</v>
      </c>
    </row>
    <row r="89" spans="1:40" x14ac:dyDescent="0.25">
      <c r="A89" s="1" t="s">
        <v>341</v>
      </c>
      <c r="B89" s="1" t="s">
        <v>341</v>
      </c>
      <c r="C89" s="12" t="s">
        <v>342</v>
      </c>
      <c r="D89" s="12" t="str">
        <f>_xlfn.CONCAT(VLOOKUP(B89,'Dados do Inventário'!A$1:L$605,4,0),", ",VLOOKUP(B89,'Dados do Inventário'!A$1:L$605,12,0),", ",VLOOKUP(B89,'Dados do Inventário'!A$1:L$605,10,0),", ",VLOOKUP(B89,'Dados do Inventário'!A$1:L$605,9,0),", ",VLOOKUP(B89,'Dados do Inventário'!A$1:L$605,8,0)," (SIRGAS 2000)")</f>
        <v>Saracá, Oriximiná, Brasil, ,  (SIRGAS 2000)</v>
      </c>
      <c r="E89" s="12" t="s">
        <v>252</v>
      </c>
      <c r="F89" s="12" t="s">
        <v>1094</v>
      </c>
      <c r="G89" s="12" t="s">
        <v>39</v>
      </c>
      <c r="H89" s="12" t="str">
        <f>VLOOKUP(B89,'Dados do Inventário'!A$1:M$605,13,0)</f>
        <v>Vendida</v>
      </c>
      <c r="I89" s="12">
        <v>2007</v>
      </c>
      <c r="J89" s="12">
        <f>VLOOKUP(B89,'Dados do Inventário'!A$1:N$605,14,0)</f>
        <v>2007</v>
      </c>
      <c r="K89" s="12" t="s">
        <v>263</v>
      </c>
      <c r="L89" s="12" t="str">
        <f>VLOOKUP(B89,'Dados do Inventário'!A$1:Y$605,25,0)</f>
        <v>Não</v>
      </c>
      <c r="M89" s="12" t="s">
        <v>264</v>
      </c>
      <c r="N89" s="12" t="str">
        <f>VLOOKUP(B89,'Dados do Inventário'!A$1:O$605,15,0)</f>
        <v>Etapa Única</v>
      </c>
      <c r="O89" s="17" t="s">
        <v>343</v>
      </c>
      <c r="P89" s="17" t="str">
        <f>VLOOKUP(B89,'Dados do Inventário'!A$1:P$605,16,0)</f>
        <v>19,2 (See notes on column 20)</v>
      </c>
      <c r="Q89" s="17">
        <v>2.17</v>
      </c>
      <c r="R89" s="17">
        <f>VLOOKUP(B89,'Dados do Inventário'!A$1:Q$605,17,0)</f>
        <v>2.17</v>
      </c>
      <c r="S89" s="12">
        <v>2.17</v>
      </c>
      <c r="T89" s="17">
        <f>VLOOKUP(B89,'Dados do Inventário'!A$1:R$605,18,0)</f>
        <v>0</v>
      </c>
      <c r="U89" s="18">
        <v>43920</v>
      </c>
      <c r="V89" s="18"/>
      <c r="W89" s="12" t="s">
        <v>29</v>
      </c>
      <c r="X89" s="12" t="str">
        <f>VLOOKUP(B89,'Dados do Inventário'!A$1:U$605,21,0)</f>
        <v>Sim</v>
      </c>
      <c r="Y89" s="12" t="s">
        <v>205</v>
      </c>
      <c r="Z89" s="12" t="str">
        <f>VLOOKUP(B89,'Dados do Inventário'!A$1:V$605,22,0)</f>
        <v>-</v>
      </c>
      <c r="AA89" s="12" t="s">
        <v>206</v>
      </c>
      <c r="AB89" s="12" t="str">
        <f>VLOOKUP(B89,'Dados do Inventário'!A$1:S$605,19,0)</f>
        <v>Portaria 70.389/17 - ANM (Agência Nacional de Mineração), Brasil</v>
      </c>
      <c r="AC89" s="12" t="s">
        <v>44</v>
      </c>
      <c r="AD89" s="12" t="str">
        <f>VLOOKUP(B89,'Dados do Inventário'!A$1:W$605,23,0)</f>
        <v>Não</v>
      </c>
      <c r="AE89" s="12" t="s">
        <v>34</v>
      </c>
      <c r="AF89" s="12" t="str">
        <f>VLOOKUP(B89,'Dados do Inventário'!A$1:X$605,24,0)</f>
        <v>Sim</v>
      </c>
      <c r="AG89" s="12" t="s">
        <v>267</v>
      </c>
      <c r="AH89" s="12" t="str">
        <f>VLOOKUP(B89,'Dados do Inventário'!A$1:Z$605,25,0)</f>
        <v>Não</v>
      </c>
      <c r="AI89" s="12" t="s">
        <v>263</v>
      </c>
      <c r="AJ89" s="12" t="str">
        <f>VLOOKUP(B89,'Dados do Inventário'!A$1:AA$605,26,0)</f>
        <v>Sim. Sim.</v>
      </c>
      <c r="AK89" s="12" t="s">
        <v>29</v>
      </c>
      <c r="AL89" s="12" t="str">
        <f>VLOOKUP(B89,'Dados do Inventário'!A$1:AB$605,27,0)</f>
        <v>Sim, Junho 2018</v>
      </c>
      <c r="AM89" s="12" t="s">
        <v>344</v>
      </c>
      <c r="AN89" s="12" t="str">
        <f>VLOOKUP(B89,'Dados do Inventário'!A$1:AC$605,28,0)</f>
        <v>Vide notas no item 20.</v>
      </c>
    </row>
    <row r="90" spans="1:40" x14ac:dyDescent="0.25">
      <c r="A90" s="1" t="s">
        <v>345</v>
      </c>
      <c r="B90" s="1" t="s">
        <v>345</v>
      </c>
      <c r="C90" s="12" t="s">
        <v>346</v>
      </c>
      <c r="D90" s="12" t="str">
        <f>_xlfn.CONCAT(VLOOKUP(B90,'Dados do Inventário'!A$1:L$605,4,0),", ",VLOOKUP(B90,'Dados do Inventário'!A$1:L$605,12,0),", ",VLOOKUP(B90,'Dados do Inventário'!A$1:L$605,10,0),", ",VLOOKUP(B90,'Dados do Inventário'!A$1:L$605,9,0),", ",VLOOKUP(B90,'Dados do Inventário'!A$1:L$605,8,0)," (SIRGAS 2000)")</f>
        <v>Saracá, Oriximiná, Brasil, ,  (SIRGAS 2000)</v>
      </c>
      <c r="E90" s="12" t="s">
        <v>252</v>
      </c>
      <c r="F90" s="12" t="s">
        <v>1094</v>
      </c>
      <c r="G90" s="12" t="s">
        <v>64</v>
      </c>
      <c r="H90" s="12" t="str">
        <f>VLOOKUP(B90,'Dados do Inventário'!A$1:M$605,13,0)</f>
        <v>Vendida</v>
      </c>
      <c r="I90" s="12">
        <v>1989</v>
      </c>
      <c r="J90" s="12">
        <f>VLOOKUP(B90,'Dados do Inventário'!A$1:N$605,14,0)</f>
        <v>1989</v>
      </c>
      <c r="K90" s="12" t="s">
        <v>263</v>
      </c>
      <c r="L90" s="12" t="str">
        <f>VLOOKUP(B90,'Dados do Inventário'!A$1:Y$605,25,0)</f>
        <v>Não</v>
      </c>
      <c r="M90" s="12" t="s">
        <v>264</v>
      </c>
      <c r="N90" s="12" t="str">
        <f>VLOOKUP(B90,'Dados do Inventário'!A$1:O$605,15,0)</f>
        <v>Etapa Única</v>
      </c>
      <c r="O90" s="17" t="s">
        <v>347</v>
      </c>
      <c r="P90" s="17" t="str">
        <f>VLOOKUP(B90,'Dados do Inventário'!A$1:P$605,16,0)</f>
        <v>11,3 (See notes on column 20)</v>
      </c>
      <c r="Q90" s="17">
        <v>3.48</v>
      </c>
      <c r="R90" s="17">
        <f>VLOOKUP(B90,'Dados do Inventário'!A$1:Q$605,17,0)</f>
        <v>3.48</v>
      </c>
      <c r="S90" s="12">
        <v>3.48</v>
      </c>
      <c r="T90" s="17">
        <f>VLOOKUP(B90,'Dados do Inventário'!A$1:R$605,18,0)</f>
        <v>0</v>
      </c>
      <c r="U90" s="18">
        <v>43920</v>
      </c>
      <c r="V90" s="18"/>
      <c r="W90" s="12" t="s">
        <v>29</v>
      </c>
      <c r="X90" s="12" t="str">
        <f>VLOOKUP(B90,'Dados do Inventário'!A$1:U$605,21,0)</f>
        <v>Sim</v>
      </c>
      <c r="Y90" s="12" t="s">
        <v>224</v>
      </c>
      <c r="Z90" s="12" t="str">
        <f>VLOOKUP(B90,'Dados do Inventário'!A$1:V$605,22,0)</f>
        <v>-</v>
      </c>
      <c r="AA90" s="12" t="s">
        <v>206</v>
      </c>
      <c r="AB90" s="12" t="str">
        <f>VLOOKUP(B90,'Dados do Inventário'!A$1:S$605,19,0)</f>
        <v>Portaria 70.389/17 - ANM (Agência Nacional de Mineração), Brasil</v>
      </c>
      <c r="AC90" s="12" t="s">
        <v>29</v>
      </c>
      <c r="AD90" s="12" t="str">
        <f>VLOOKUP(B90,'Dados do Inventário'!A$1:W$605,23,0)</f>
        <v>Sim</v>
      </c>
      <c r="AE90" s="12" t="s">
        <v>34</v>
      </c>
      <c r="AF90" s="12" t="str">
        <f>VLOOKUP(B90,'Dados do Inventário'!A$1:X$605,24,0)</f>
        <v>Sim</v>
      </c>
      <c r="AG90" s="12" t="s">
        <v>348</v>
      </c>
      <c r="AH90" s="12" t="str">
        <f>VLOOKUP(B90,'Dados do Inventário'!A$1:Z$605,25,0)</f>
        <v>Não</v>
      </c>
      <c r="AI90" s="12" t="s">
        <v>263</v>
      </c>
      <c r="AJ90" s="12" t="str">
        <f>VLOOKUP(B90,'Dados do Inventário'!A$1:AA$605,26,0)</f>
        <v>Sim. Sim.</v>
      </c>
      <c r="AK90" s="12" t="s">
        <v>29</v>
      </c>
      <c r="AL90" s="12" t="str">
        <f>VLOOKUP(B90,'Dados do Inventário'!A$1:AB$605,27,0)</f>
        <v>Sim, Abril 2017 (análise de risco) / Junho 2018 (estudo de dam break)</v>
      </c>
      <c r="AM90" s="12" t="s">
        <v>349</v>
      </c>
      <c r="AN90" s="12" t="str">
        <f>VLOOKUP(B90,'Dados do Inventário'!A$1:AC$605,28,0)</f>
        <v>Vide notas no item 20.</v>
      </c>
    </row>
    <row r="91" spans="1:40" x14ac:dyDescent="0.25">
      <c r="A91" s="1" t="s">
        <v>350</v>
      </c>
      <c r="B91" s="1" t="s">
        <v>350</v>
      </c>
      <c r="C91" s="12" t="s">
        <v>351</v>
      </c>
      <c r="D91" s="12" t="str">
        <f>_xlfn.CONCAT(VLOOKUP(B91,'Dados do Inventário'!A$1:L$605,4,0),", ",VLOOKUP(B91,'Dados do Inventário'!A$1:L$605,12,0),", ",VLOOKUP(B91,'Dados do Inventário'!A$1:L$605,10,0),", ",VLOOKUP(B91,'Dados do Inventário'!A$1:L$605,9,0),", ",VLOOKUP(B91,'Dados do Inventário'!A$1:L$605,8,0)," (SIRGAS 2000)")</f>
        <v>Saracá, Oriximiná, Brasil, ,  (SIRGAS 2000)</v>
      </c>
      <c r="E91" s="12" t="s">
        <v>252</v>
      </c>
      <c r="F91" s="12" t="s">
        <v>1094</v>
      </c>
      <c r="G91" s="12" t="s">
        <v>39</v>
      </c>
      <c r="H91" s="12" t="str">
        <f>VLOOKUP(B91,'Dados do Inventário'!A$1:M$605,13,0)</f>
        <v>Vendida</v>
      </c>
      <c r="I91" s="12">
        <v>2002</v>
      </c>
      <c r="J91" s="12">
        <f>VLOOKUP(B91,'Dados do Inventário'!A$1:N$605,14,0)</f>
        <v>2002</v>
      </c>
      <c r="K91" s="12" t="s">
        <v>276</v>
      </c>
      <c r="L91" s="12" t="str">
        <f>VLOOKUP(B91,'Dados do Inventário'!A$1:Y$605,25,0)</f>
        <v>Sim</v>
      </c>
      <c r="M91" s="12" t="s">
        <v>264</v>
      </c>
      <c r="N91" s="12" t="str">
        <f>VLOOKUP(B91,'Dados do Inventário'!A$1:O$605,15,0)</f>
        <v>Etapa Única</v>
      </c>
      <c r="O91" s="17" t="s">
        <v>352</v>
      </c>
      <c r="P91" s="17" t="str">
        <f>VLOOKUP(B91,'Dados do Inventário'!A$1:P$605,16,0)</f>
        <v>15,4 (See notes on column 20)</v>
      </c>
      <c r="Q91" s="17" t="s">
        <v>353</v>
      </c>
      <c r="R91" s="17" t="str">
        <f>VLOOKUP(B91,'Dados do Inventário'!A$1:Q$605,17,0)</f>
        <v>5,47 (See notes on columm 20)</v>
      </c>
      <c r="S91" s="12" t="s">
        <v>353</v>
      </c>
      <c r="T91" s="17">
        <f>VLOOKUP(B91,'Dados do Inventário'!A$1:R$605,18,0)</f>
        <v>0</v>
      </c>
      <c r="U91" s="18">
        <v>43920</v>
      </c>
      <c r="V91" s="18"/>
      <c r="W91" s="12" t="s">
        <v>29</v>
      </c>
      <c r="X91" s="12" t="str">
        <f>VLOOKUP(B91,'Dados do Inventário'!A$1:U$605,21,0)</f>
        <v>Sim</v>
      </c>
      <c r="Y91" s="12" t="s">
        <v>224</v>
      </c>
      <c r="Z91" s="12" t="str">
        <f>VLOOKUP(B91,'Dados do Inventário'!A$1:V$605,22,0)</f>
        <v>-</v>
      </c>
      <c r="AA91" s="12" t="s">
        <v>206</v>
      </c>
      <c r="AB91" s="12" t="str">
        <f>VLOOKUP(B91,'Dados do Inventário'!A$1:S$605,19,0)</f>
        <v>Portaria 70.389/17 - ANM (Agência Nacional de Mineração), Brasil</v>
      </c>
      <c r="AC91" s="12" t="s">
        <v>44</v>
      </c>
      <c r="AD91" s="12" t="str">
        <f>VLOOKUP(B91,'Dados do Inventário'!A$1:W$605,23,0)</f>
        <v>Não</v>
      </c>
      <c r="AE91" s="12" t="s">
        <v>34</v>
      </c>
      <c r="AF91" s="12" t="str">
        <f>VLOOKUP(B91,'Dados do Inventário'!A$1:X$605,24,0)</f>
        <v>Sim</v>
      </c>
      <c r="AG91" s="12" t="s">
        <v>354</v>
      </c>
      <c r="AH91" s="12" t="str">
        <f>VLOOKUP(B91,'Dados do Inventário'!A$1:Z$605,25,0)</f>
        <v>Sim</v>
      </c>
      <c r="AI91" s="12" t="s">
        <v>44</v>
      </c>
      <c r="AJ91" s="12" t="str">
        <f>VLOOKUP(B91,'Dados do Inventário'!A$1:AA$605,26,0)</f>
        <v>Sim. Sim.</v>
      </c>
      <c r="AK91" s="12" t="s">
        <v>29</v>
      </c>
      <c r="AL91" s="12" t="str">
        <f>VLOOKUP(B91,'Dados do Inventário'!A$1:AB$605,27,0)</f>
        <v>Sim, Abril 2017 (análise de risco) / Junho 2018</v>
      </c>
      <c r="AM91" s="12" t="s">
        <v>355</v>
      </c>
      <c r="AN91" s="12" t="str">
        <f>VLOOKUP(B91,'Dados do Inventário'!A$1:AC$605,28,0)</f>
        <v>Sim. Não.</v>
      </c>
    </row>
    <row r="92" spans="1:40" s="12" customFormat="1" ht="12.75" x14ac:dyDescent="0.25">
      <c r="A92" s="12" t="s">
        <v>356</v>
      </c>
      <c r="B92" s="12" t="s">
        <v>356</v>
      </c>
      <c r="C92" s="12" t="s">
        <v>1092</v>
      </c>
      <c r="D92" s="12" t="str">
        <f>_xlfn.CONCAT(VLOOKUP(B92,'Dados do Inventário'!A$1:L$605,4,0),", ",VLOOKUP(B92,'Dados do Inventário'!A$1:L$605,12,0),", ",VLOOKUP(B92,'Dados do Inventário'!A$1:L$605,10,0),", ",VLOOKUP(B92,'Dados do Inventário'!A$1:L$605,9,0),", ",VLOOKUP(B92,'Dados do Inventário'!A$1:L$605,8,0)," (SIRGAS 2000)")</f>
        <v>Saracá, Oriximiná, Brasil, ,  (SIRGAS 2000)</v>
      </c>
      <c r="E92" s="12" t="s">
        <v>252</v>
      </c>
      <c r="F92" s="12" t="s">
        <v>1094</v>
      </c>
      <c r="G92" s="12" t="s">
        <v>39</v>
      </c>
      <c r="H92" s="12" t="str">
        <f>VLOOKUP(B92,'Dados do Inventário'!A$1:M$605,13,0)</f>
        <v>Vendida</v>
      </c>
      <c r="I92" s="12">
        <v>2017</v>
      </c>
      <c r="J92" s="12">
        <f>VLOOKUP(B92,'Dados do Inventário'!A$1:N$605,14,0)</f>
        <v>2017</v>
      </c>
      <c r="K92" s="12" t="s">
        <v>276</v>
      </c>
      <c r="L92" s="12" t="str">
        <f>VLOOKUP(B92,'Dados do Inventário'!A$1:Y$605,25,0)</f>
        <v>Sim</v>
      </c>
      <c r="M92" s="12" t="s">
        <v>30</v>
      </c>
      <c r="N92" s="12" t="str">
        <f>VLOOKUP(B92,'Dados do Inventário'!A$1:O$605,15,0)</f>
        <v>Jusante</v>
      </c>
      <c r="O92" s="12" t="s">
        <v>357</v>
      </c>
      <c r="P92" s="17" t="str">
        <f>VLOOKUP(B92,'Dados do Inventário'!A$1:P$605,16,0)</f>
        <v>18 (See notes on column 20)</v>
      </c>
      <c r="Q92" s="12" t="s">
        <v>358</v>
      </c>
      <c r="R92" s="17" t="str">
        <f>VLOOKUP(B92,'Dados do Inventário'!A$1:Q$605,17,0)</f>
        <v>7,00 (See notes on column 20)</v>
      </c>
      <c r="S92" s="12" t="s">
        <v>358</v>
      </c>
      <c r="T92" s="17">
        <f>VLOOKUP(B92,'Dados do Inventário'!A$1:R$605,18,0)</f>
        <v>0</v>
      </c>
      <c r="U92" s="18">
        <v>43920</v>
      </c>
      <c r="V92" s="18"/>
      <c r="W92" s="12" t="s">
        <v>29</v>
      </c>
      <c r="X92" s="12" t="str">
        <f>VLOOKUP(B92,'Dados do Inventário'!A$1:U$605,21,0)</f>
        <v>Sim</v>
      </c>
      <c r="Y92" s="12" t="s">
        <v>205</v>
      </c>
      <c r="Z92" s="12" t="str">
        <f>VLOOKUP(B92,'Dados do Inventário'!A$1:V$605,22,0)</f>
        <v>-</v>
      </c>
      <c r="AA92" s="12" t="s">
        <v>206</v>
      </c>
      <c r="AB92" s="12" t="str">
        <f>VLOOKUP(B92,'Dados do Inventário'!A$1:S$605,19,0)</f>
        <v>Portaria 70.389/17 - ANM (Agência Nacional de Mineração), Brasil</v>
      </c>
      <c r="AC92" s="12" t="s">
        <v>44</v>
      </c>
      <c r="AD92" s="12" t="str">
        <f>VLOOKUP(B92,'Dados do Inventário'!A$1:W$605,23,0)</f>
        <v>Não</v>
      </c>
      <c r="AE92" s="12" t="s">
        <v>34</v>
      </c>
      <c r="AF92" s="12" t="str">
        <f>VLOOKUP(B92,'Dados do Inventário'!A$1:X$605,24,0)</f>
        <v>Sim</v>
      </c>
      <c r="AG92" s="12" t="s">
        <v>267</v>
      </c>
      <c r="AH92" s="12" t="str">
        <f>VLOOKUP(B92,'Dados do Inventário'!A$1:Z$605,25,0)</f>
        <v>Sim</v>
      </c>
      <c r="AI92" s="12" t="s">
        <v>44</v>
      </c>
      <c r="AJ92" s="12" t="str">
        <f>VLOOKUP(B92,'Dados do Inventário'!A$1:AA$605,26,0)</f>
        <v>Sim. Sim.</v>
      </c>
      <c r="AK92" s="12" t="s">
        <v>29</v>
      </c>
      <c r="AL92" s="12" t="str">
        <f>VLOOKUP(B92,'Dados do Inventário'!A$1:AB$605,27,0)</f>
        <v>Sim, Junho 2018</v>
      </c>
      <c r="AM92" s="12" t="s">
        <v>359</v>
      </c>
      <c r="AN92" s="12" t="str">
        <f>VLOOKUP(B92,'Dados do Inventário'!A$1:AC$605,28,0)</f>
        <v>Sim. Não.</v>
      </c>
    </row>
  </sheetData>
  <autoFilter ref="A1:AN92" xr:uid="{A2F9DB78-5C03-48A7-91EB-BB71417423DD}"/>
  <pageMargins left="0.511811024" right="0.511811024" top="0.78740157499999996" bottom="0.78740157499999996" header="0.31496062000000002" footer="0.31496062000000002"/>
  <pageSetup orientation="portrait" horizontalDpi="90" verticalDpi="9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6A2AD-61AD-4513-970D-BAA34D4984C4}">
  <dimension ref="A1:AD605"/>
  <sheetViews>
    <sheetView workbookViewId="0">
      <selection activeCell="E5" sqref="E5"/>
    </sheetView>
  </sheetViews>
  <sheetFormatPr defaultRowHeight="15" x14ac:dyDescent="0.25"/>
  <cols>
    <col min="5" max="12" width="10.7109375" style="63" customWidth="1"/>
    <col min="15" max="15" width="44.5703125" style="63" customWidth="1"/>
    <col min="16" max="19" width="10.7109375" style="63" customWidth="1"/>
    <col min="20" max="20" width="10.7109375" style="94" customWidth="1"/>
    <col min="21" max="21" width="10.7109375" style="98" customWidth="1"/>
    <col min="23" max="30" width="10.7109375" style="63" customWidth="1"/>
  </cols>
  <sheetData>
    <row r="1" spans="1:30" ht="150" x14ac:dyDescent="0.25">
      <c r="A1" s="26" t="s">
        <v>391</v>
      </c>
      <c r="B1" s="26" t="s">
        <v>392</v>
      </c>
      <c r="C1" s="26" t="s">
        <v>389</v>
      </c>
      <c r="D1" s="26" t="s">
        <v>390</v>
      </c>
      <c r="E1" s="47" t="s">
        <v>1009</v>
      </c>
      <c r="F1" s="47" t="s">
        <v>1010</v>
      </c>
      <c r="G1" s="47" t="s">
        <v>1011</v>
      </c>
      <c r="H1" s="47" t="s">
        <v>1012</v>
      </c>
      <c r="I1" s="47" t="s">
        <v>1013</v>
      </c>
      <c r="J1" s="47" t="s">
        <v>1014</v>
      </c>
      <c r="K1" s="47" t="s">
        <v>1015</v>
      </c>
      <c r="L1" s="47" t="s">
        <v>1016</v>
      </c>
      <c r="M1" s="47" t="s">
        <v>1105</v>
      </c>
      <c r="N1" s="26" t="s">
        <v>1107</v>
      </c>
      <c r="O1" s="47" t="s">
        <v>1172</v>
      </c>
      <c r="P1" s="69" t="s">
        <v>1181</v>
      </c>
      <c r="Q1" s="69" t="s">
        <v>1212</v>
      </c>
      <c r="R1" s="69" t="s">
        <v>1227</v>
      </c>
      <c r="S1" s="69" t="s">
        <v>1229</v>
      </c>
      <c r="T1" s="69" t="s">
        <v>1236</v>
      </c>
      <c r="U1" s="69" t="s">
        <v>1238</v>
      </c>
      <c r="V1" s="99" t="s">
        <v>1243</v>
      </c>
      <c r="W1" s="99" t="s">
        <v>1248</v>
      </c>
      <c r="X1" s="99" t="s">
        <v>1249</v>
      </c>
      <c r="Y1" s="99" t="s">
        <v>1250</v>
      </c>
      <c r="Z1" s="99" t="s">
        <v>1251</v>
      </c>
      <c r="AA1" s="99" t="s">
        <v>1252</v>
      </c>
      <c r="AB1" s="99" t="s">
        <v>1253</v>
      </c>
      <c r="AC1" s="99" t="s">
        <v>1254</v>
      </c>
      <c r="AD1" s="99" t="s">
        <v>1255</v>
      </c>
    </row>
    <row r="2" spans="1:30" ht="15.75" x14ac:dyDescent="0.25">
      <c r="A2" s="24" t="s">
        <v>261</v>
      </c>
      <c r="B2" s="24" t="s">
        <v>261</v>
      </c>
      <c r="C2" s="27" t="s">
        <v>393</v>
      </c>
      <c r="D2" s="24" t="s">
        <v>394</v>
      </c>
      <c r="E2" s="48"/>
      <c r="F2" s="49"/>
      <c r="G2" s="50"/>
      <c r="H2" s="50"/>
      <c r="I2" s="50"/>
      <c r="J2" s="24" t="s">
        <v>1017</v>
      </c>
      <c r="K2" s="24" t="s">
        <v>1018</v>
      </c>
      <c r="L2" s="24" t="s">
        <v>1019</v>
      </c>
      <c r="M2" s="24" t="s">
        <v>1098</v>
      </c>
      <c r="N2" s="24">
        <v>1989</v>
      </c>
      <c r="O2" s="24" t="s">
        <v>1173</v>
      </c>
      <c r="P2" s="24" t="s">
        <v>1182</v>
      </c>
      <c r="Q2" s="24">
        <v>2.36</v>
      </c>
      <c r="R2" s="24"/>
      <c r="S2" s="24" t="s">
        <v>33</v>
      </c>
      <c r="T2" s="83"/>
      <c r="U2" s="24" t="s">
        <v>1239</v>
      </c>
      <c r="V2" s="24" t="s">
        <v>66</v>
      </c>
      <c r="W2" s="24" t="s">
        <v>1241</v>
      </c>
      <c r="X2" s="24" t="s">
        <v>1239</v>
      </c>
      <c r="Y2" s="24" t="s">
        <v>1241</v>
      </c>
      <c r="Z2" s="24" t="s">
        <v>1256</v>
      </c>
      <c r="AA2" s="24" t="s">
        <v>1257</v>
      </c>
      <c r="AB2" s="24" t="s">
        <v>1258</v>
      </c>
      <c r="AC2" s="24" t="s">
        <v>1259</v>
      </c>
      <c r="AD2" s="24" t="s">
        <v>1260</v>
      </c>
    </row>
    <row r="3" spans="1:30" ht="15.75" x14ac:dyDescent="0.25">
      <c r="A3" s="24" t="s">
        <v>269</v>
      </c>
      <c r="B3" s="24" t="s">
        <v>269</v>
      </c>
      <c r="C3" s="27" t="s">
        <v>393</v>
      </c>
      <c r="D3" s="24" t="s">
        <v>394</v>
      </c>
      <c r="E3" s="49"/>
      <c r="F3" s="49"/>
      <c r="G3" s="50"/>
      <c r="H3" s="50"/>
      <c r="I3" s="50"/>
      <c r="J3" s="24" t="s">
        <v>1017</v>
      </c>
      <c r="K3" s="24" t="s">
        <v>1018</v>
      </c>
      <c r="L3" s="24" t="s">
        <v>1019</v>
      </c>
      <c r="M3" s="24" t="s">
        <v>1098</v>
      </c>
      <c r="N3" s="24">
        <v>2005</v>
      </c>
      <c r="O3" s="24" t="s">
        <v>1174</v>
      </c>
      <c r="P3" s="24" t="s">
        <v>1183</v>
      </c>
      <c r="Q3" s="24">
        <v>0.36</v>
      </c>
      <c r="R3" s="24"/>
      <c r="S3" s="24" t="s">
        <v>33</v>
      </c>
      <c r="T3" s="83"/>
      <c r="U3" s="24" t="s">
        <v>1239</v>
      </c>
      <c r="V3" s="24" t="s">
        <v>66</v>
      </c>
      <c r="W3" s="24" t="s">
        <v>1241</v>
      </c>
      <c r="X3" s="24" t="s">
        <v>1239</v>
      </c>
      <c r="Y3" s="24" t="s">
        <v>1241</v>
      </c>
      <c r="Z3" s="24" t="s">
        <v>1256</v>
      </c>
      <c r="AA3" s="24" t="s">
        <v>1257</v>
      </c>
      <c r="AB3" s="24" t="s">
        <v>1258</v>
      </c>
      <c r="AC3" s="24" t="s">
        <v>1259</v>
      </c>
      <c r="AD3" s="24" t="s">
        <v>1261</v>
      </c>
    </row>
    <row r="4" spans="1:30" ht="15.75" x14ac:dyDescent="0.25">
      <c r="A4" s="24" t="s">
        <v>274</v>
      </c>
      <c r="B4" s="24" t="s">
        <v>274</v>
      </c>
      <c r="C4" s="27" t="s">
        <v>393</v>
      </c>
      <c r="D4" s="24" t="s">
        <v>394</v>
      </c>
      <c r="E4" s="49"/>
      <c r="F4" s="49"/>
      <c r="G4" s="50"/>
      <c r="H4" s="50"/>
      <c r="I4" s="50"/>
      <c r="J4" s="24" t="s">
        <v>1017</v>
      </c>
      <c r="K4" s="24" t="s">
        <v>1018</v>
      </c>
      <c r="L4" s="24" t="s">
        <v>1019</v>
      </c>
      <c r="M4" s="24" t="s">
        <v>1098</v>
      </c>
      <c r="N4" s="24">
        <v>2005</v>
      </c>
      <c r="O4" s="24" t="s">
        <v>1173</v>
      </c>
      <c r="P4" s="24" t="s">
        <v>1184</v>
      </c>
      <c r="Q4" s="77">
        <v>14.00586109425222</v>
      </c>
      <c r="R4" s="24"/>
      <c r="S4" s="24" t="s">
        <v>33</v>
      </c>
      <c r="T4" s="83"/>
      <c r="U4" s="24" t="s">
        <v>1239</v>
      </c>
      <c r="V4" s="24" t="s">
        <v>66</v>
      </c>
      <c r="W4" s="24" t="s">
        <v>1241</v>
      </c>
      <c r="X4" s="24" t="s">
        <v>1239</v>
      </c>
      <c r="Y4" s="24" t="s">
        <v>1239</v>
      </c>
      <c r="Z4" s="24" t="s">
        <v>1256</v>
      </c>
      <c r="AA4" s="24" t="s">
        <v>1257</v>
      </c>
      <c r="AB4" s="24" t="s">
        <v>1262</v>
      </c>
      <c r="AC4" s="24" t="s">
        <v>1259</v>
      </c>
      <c r="AD4" s="24" t="s">
        <v>1263</v>
      </c>
    </row>
    <row r="5" spans="1:30" ht="15.75" x14ac:dyDescent="0.25">
      <c r="A5" s="24" t="s">
        <v>279</v>
      </c>
      <c r="B5" s="24" t="s">
        <v>279</v>
      </c>
      <c r="C5" s="27" t="s">
        <v>393</v>
      </c>
      <c r="D5" s="24" t="s">
        <v>394</v>
      </c>
      <c r="E5" s="49"/>
      <c r="F5" s="49"/>
      <c r="G5" s="50"/>
      <c r="H5" s="50"/>
      <c r="I5" s="50"/>
      <c r="J5" s="24" t="s">
        <v>1017</v>
      </c>
      <c r="K5" s="24" t="s">
        <v>1018</v>
      </c>
      <c r="L5" s="24" t="s">
        <v>1019</v>
      </c>
      <c r="M5" s="24" t="s">
        <v>1098</v>
      </c>
      <c r="N5" s="24">
        <v>2006</v>
      </c>
      <c r="O5" s="24" t="s">
        <v>1173</v>
      </c>
      <c r="P5" s="24" t="s">
        <v>1185</v>
      </c>
      <c r="Q5" s="77">
        <v>10.1352245720743</v>
      </c>
      <c r="R5" s="24"/>
      <c r="S5" s="24" t="s">
        <v>33</v>
      </c>
      <c r="T5" s="83"/>
      <c r="U5" s="24" t="s">
        <v>1239</v>
      </c>
      <c r="V5" s="24" t="s">
        <v>66</v>
      </c>
      <c r="W5" s="24" t="s">
        <v>1241</v>
      </c>
      <c r="X5" s="24" t="s">
        <v>1239</v>
      </c>
      <c r="Y5" s="24" t="s">
        <v>1239</v>
      </c>
      <c r="Z5" s="24" t="s">
        <v>1256</v>
      </c>
      <c r="AA5" s="24" t="s">
        <v>1257</v>
      </c>
      <c r="AB5" s="24" t="s">
        <v>1262</v>
      </c>
      <c r="AC5" s="24" t="s">
        <v>1259</v>
      </c>
      <c r="AD5" s="24" t="s">
        <v>1264</v>
      </c>
    </row>
    <row r="6" spans="1:30" ht="15.75" x14ac:dyDescent="0.25">
      <c r="A6" s="24" t="s">
        <v>283</v>
      </c>
      <c r="B6" s="24" t="s">
        <v>283</v>
      </c>
      <c r="C6" s="27" t="s">
        <v>393</v>
      </c>
      <c r="D6" s="24" t="s">
        <v>394</v>
      </c>
      <c r="E6" s="49"/>
      <c r="F6" s="49"/>
      <c r="G6" s="50"/>
      <c r="H6" s="50"/>
      <c r="I6" s="50"/>
      <c r="J6" s="24" t="s">
        <v>1017</v>
      </c>
      <c r="K6" s="24" t="s">
        <v>1018</v>
      </c>
      <c r="L6" s="24" t="s">
        <v>1019</v>
      </c>
      <c r="M6" s="24" t="s">
        <v>1098</v>
      </c>
      <c r="N6" s="24">
        <v>2009</v>
      </c>
      <c r="O6" s="24" t="s">
        <v>1173</v>
      </c>
      <c r="P6" s="24" t="s">
        <v>1186</v>
      </c>
      <c r="Q6" s="77">
        <v>7.6356219999999997</v>
      </c>
      <c r="R6" s="24"/>
      <c r="S6" s="24" t="s">
        <v>33</v>
      </c>
      <c r="T6" s="83"/>
      <c r="U6" s="24" t="s">
        <v>1239</v>
      </c>
      <c r="V6" s="24" t="s">
        <v>66</v>
      </c>
      <c r="W6" s="24" t="s">
        <v>1241</v>
      </c>
      <c r="X6" s="24" t="s">
        <v>1239</v>
      </c>
      <c r="Y6" s="24" t="s">
        <v>1239</v>
      </c>
      <c r="Z6" s="24" t="s">
        <v>1256</v>
      </c>
      <c r="AA6" s="24" t="s">
        <v>1257</v>
      </c>
      <c r="AB6" s="24" t="s">
        <v>1262</v>
      </c>
      <c r="AC6" s="24" t="s">
        <v>1259</v>
      </c>
      <c r="AD6" s="24" t="s">
        <v>1263</v>
      </c>
    </row>
    <row r="7" spans="1:30" ht="15.75" x14ac:dyDescent="0.25">
      <c r="A7" s="24" t="s">
        <v>287</v>
      </c>
      <c r="B7" s="24" t="s">
        <v>287</v>
      </c>
      <c r="C7" s="27" t="s">
        <v>393</v>
      </c>
      <c r="D7" s="24" t="s">
        <v>394</v>
      </c>
      <c r="E7" s="49"/>
      <c r="F7" s="49"/>
      <c r="G7" s="50"/>
      <c r="H7" s="50"/>
      <c r="I7" s="50"/>
      <c r="J7" s="24" t="s">
        <v>1017</v>
      </c>
      <c r="K7" s="24" t="s">
        <v>1018</v>
      </c>
      <c r="L7" s="24" t="s">
        <v>1019</v>
      </c>
      <c r="M7" s="24" t="s">
        <v>1098</v>
      </c>
      <c r="N7" s="24">
        <v>2010</v>
      </c>
      <c r="O7" s="24" t="s">
        <v>1173</v>
      </c>
      <c r="P7" s="24" t="s">
        <v>1187</v>
      </c>
      <c r="Q7" s="77">
        <v>6.9738410000000002</v>
      </c>
      <c r="R7" s="24"/>
      <c r="S7" s="24" t="s">
        <v>33</v>
      </c>
      <c r="T7" s="83"/>
      <c r="U7" s="24" t="s">
        <v>1239</v>
      </c>
      <c r="V7" s="24" t="s">
        <v>66</v>
      </c>
      <c r="W7" s="24" t="s">
        <v>1241</v>
      </c>
      <c r="X7" s="24" t="s">
        <v>1239</v>
      </c>
      <c r="Y7" s="24" t="s">
        <v>1239</v>
      </c>
      <c r="Z7" s="24" t="s">
        <v>1256</v>
      </c>
      <c r="AA7" s="24" t="s">
        <v>1257</v>
      </c>
      <c r="AB7" s="24" t="s">
        <v>1262</v>
      </c>
      <c r="AC7" s="24" t="s">
        <v>1259</v>
      </c>
      <c r="AD7" s="24" t="s">
        <v>1263</v>
      </c>
    </row>
    <row r="8" spans="1:30" ht="15.75" x14ac:dyDescent="0.25">
      <c r="A8" s="24" t="s">
        <v>291</v>
      </c>
      <c r="B8" s="24" t="s">
        <v>291</v>
      </c>
      <c r="C8" s="27" t="s">
        <v>393</v>
      </c>
      <c r="D8" s="24" t="s">
        <v>394</v>
      </c>
      <c r="E8" s="49"/>
      <c r="F8" s="49"/>
      <c r="G8" s="50"/>
      <c r="H8" s="50"/>
      <c r="I8" s="50"/>
      <c r="J8" s="24" t="s">
        <v>1017</v>
      </c>
      <c r="K8" s="24" t="s">
        <v>1018</v>
      </c>
      <c r="L8" s="24" t="s">
        <v>1019</v>
      </c>
      <c r="M8" s="24" t="s">
        <v>1098</v>
      </c>
      <c r="N8" s="24">
        <v>2010</v>
      </c>
      <c r="O8" s="24" t="s">
        <v>1173</v>
      </c>
      <c r="P8" s="24" t="s">
        <v>1187</v>
      </c>
      <c r="Q8" s="77">
        <v>5.2844304043258816</v>
      </c>
      <c r="R8" s="24"/>
      <c r="S8" s="24" t="s">
        <v>33</v>
      </c>
      <c r="T8" s="83"/>
      <c r="U8" s="24" t="s">
        <v>1239</v>
      </c>
      <c r="V8" s="24" t="s">
        <v>66</v>
      </c>
      <c r="W8" s="24" t="s">
        <v>1241</v>
      </c>
      <c r="X8" s="24" t="s">
        <v>1239</v>
      </c>
      <c r="Y8" s="24" t="s">
        <v>1239</v>
      </c>
      <c r="Z8" s="24" t="s">
        <v>1256</v>
      </c>
      <c r="AA8" s="24" t="s">
        <v>1257</v>
      </c>
      <c r="AB8" s="24" t="s">
        <v>1262</v>
      </c>
      <c r="AC8" s="24" t="s">
        <v>1259</v>
      </c>
      <c r="AD8" s="24" t="s">
        <v>1265</v>
      </c>
    </row>
    <row r="9" spans="1:30" ht="15.75" x14ac:dyDescent="0.25">
      <c r="A9" s="24" t="s">
        <v>293</v>
      </c>
      <c r="B9" s="24" t="s">
        <v>293</v>
      </c>
      <c r="C9" s="27" t="s">
        <v>393</v>
      </c>
      <c r="D9" s="24" t="s">
        <v>394</v>
      </c>
      <c r="E9" s="49"/>
      <c r="F9" s="49"/>
      <c r="G9" s="50"/>
      <c r="H9" s="50"/>
      <c r="I9" s="50"/>
      <c r="J9" s="24" t="s">
        <v>1017</v>
      </c>
      <c r="K9" s="24" t="s">
        <v>1018</v>
      </c>
      <c r="L9" s="24" t="s">
        <v>1019</v>
      </c>
      <c r="M9" s="24" t="s">
        <v>1098</v>
      </c>
      <c r="N9" s="24">
        <v>2011</v>
      </c>
      <c r="O9" s="24" t="s">
        <v>1173</v>
      </c>
      <c r="P9" s="24" t="s">
        <v>1186</v>
      </c>
      <c r="Q9" s="77">
        <v>2.6963172035190612</v>
      </c>
      <c r="R9" s="24"/>
      <c r="S9" s="24" t="s">
        <v>33</v>
      </c>
      <c r="T9" s="83"/>
      <c r="U9" s="24" t="s">
        <v>1239</v>
      </c>
      <c r="V9" s="24" t="s">
        <v>66</v>
      </c>
      <c r="W9" s="24" t="s">
        <v>1241</v>
      </c>
      <c r="X9" s="24" t="s">
        <v>1239</v>
      </c>
      <c r="Y9" s="24" t="s">
        <v>1239</v>
      </c>
      <c r="Z9" s="24" t="s">
        <v>1256</v>
      </c>
      <c r="AA9" s="24" t="s">
        <v>1257</v>
      </c>
      <c r="AB9" s="24" t="s">
        <v>1262</v>
      </c>
      <c r="AC9" s="24" t="s">
        <v>1259</v>
      </c>
      <c r="AD9" s="24" t="s">
        <v>1265</v>
      </c>
    </row>
    <row r="10" spans="1:30" ht="15.75" x14ac:dyDescent="0.25">
      <c r="A10" s="24" t="s">
        <v>295</v>
      </c>
      <c r="B10" s="24" t="s">
        <v>295</v>
      </c>
      <c r="C10" s="27" t="s">
        <v>393</v>
      </c>
      <c r="D10" s="24" t="s">
        <v>394</v>
      </c>
      <c r="E10" s="49"/>
      <c r="F10" s="49"/>
      <c r="G10" s="50"/>
      <c r="H10" s="50"/>
      <c r="I10" s="50"/>
      <c r="J10" s="24" t="s">
        <v>1017</v>
      </c>
      <c r="K10" s="24" t="s">
        <v>1018</v>
      </c>
      <c r="L10" s="24" t="s">
        <v>1019</v>
      </c>
      <c r="M10" s="24" t="s">
        <v>1098</v>
      </c>
      <c r="N10" s="24">
        <v>2012</v>
      </c>
      <c r="O10" s="24" t="s">
        <v>1173</v>
      </c>
      <c r="P10" s="24" t="s">
        <v>1188</v>
      </c>
      <c r="Q10" s="77">
        <v>3.1834750000000001</v>
      </c>
      <c r="R10" s="24"/>
      <c r="S10" s="24" t="s">
        <v>33</v>
      </c>
      <c r="T10" s="83"/>
      <c r="U10" s="24" t="s">
        <v>1239</v>
      </c>
      <c r="V10" s="24" t="s">
        <v>66</v>
      </c>
      <c r="W10" s="24" t="s">
        <v>1241</v>
      </c>
      <c r="X10" s="24" t="s">
        <v>1239</v>
      </c>
      <c r="Y10" s="24" t="s">
        <v>1239</v>
      </c>
      <c r="Z10" s="24" t="s">
        <v>1256</v>
      </c>
      <c r="AA10" s="24" t="s">
        <v>1257</v>
      </c>
      <c r="AB10" s="24" t="s">
        <v>1262</v>
      </c>
      <c r="AC10" s="24" t="s">
        <v>1259</v>
      </c>
      <c r="AD10" s="24" t="s">
        <v>1265</v>
      </c>
    </row>
    <row r="11" spans="1:30" ht="15.75" x14ac:dyDescent="0.25">
      <c r="A11" s="24" t="s">
        <v>298</v>
      </c>
      <c r="B11" s="24" t="s">
        <v>298</v>
      </c>
      <c r="C11" s="27" t="s">
        <v>393</v>
      </c>
      <c r="D11" s="24" t="s">
        <v>394</v>
      </c>
      <c r="E11" s="49"/>
      <c r="F11" s="49"/>
      <c r="G11" s="50"/>
      <c r="H11" s="50"/>
      <c r="I11" s="50"/>
      <c r="J11" s="24" t="s">
        <v>1017</v>
      </c>
      <c r="K11" s="24" t="s">
        <v>1018</v>
      </c>
      <c r="L11" s="24" t="s">
        <v>1019</v>
      </c>
      <c r="M11" s="24" t="s">
        <v>1098</v>
      </c>
      <c r="N11" s="24">
        <v>2014</v>
      </c>
      <c r="O11" s="24" t="s">
        <v>1173</v>
      </c>
      <c r="P11" s="24" t="s">
        <v>1189</v>
      </c>
      <c r="Q11" s="77">
        <v>5.0339788703553445</v>
      </c>
      <c r="R11" s="24"/>
      <c r="S11" s="24" t="s">
        <v>33</v>
      </c>
      <c r="T11" s="83"/>
      <c r="U11" s="24" t="s">
        <v>1239</v>
      </c>
      <c r="V11" s="24" t="s">
        <v>66</v>
      </c>
      <c r="W11" s="24" t="s">
        <v>1241</v>
      </c>
      <c r="X11" s="24" t="s">
        <v>1239</v>
      </c>
      <c r="Y11" s="24" t="s">
        <v>1239</v>
      </c>
      <c r="Z11" s="24" t="s">
        <v>1256</v>
      </c>
      <c r="AA11" s="24" t="s">
        <v>1257</v>
      </c>
      <c r="AB11" s="24" t="s">
        <v>1262</v>
      </c>
      <c r="AC11" s="24" t="s">
        <v>1259</v>
      </c>
      <c r="AD11" s="24" t="s">
        <v>1265</v>
      </c>
    </row>
    <row r="12" spans="1:30" ht="15.75" x14ac:dyDescent="0.25">
      <c r="A12" s="24" t="s">
        <v>301</v>
      </c>
      <c r="B12" s="24" t="s">
        <v>301</v>
      </c>
      <c r="C12" s="27" t="s">
        <v>393</v>
      </c>
      <c r="D12" s="24" t="s">
        <v>394</v>
      </c>
      <c r="E12" s="49"/>
      <c r="F12" s="49"/>
      <c r="G12" s="50"/>
      <c r="H12" s="50"/>
      <c r="I12" s="50"/>
      <c r="J12" s="24" t="s">
        <v>1017</v>
      </c>
      <c r="K12" s="24" t="s">
        <v>1018</v>
      </c>
      <c r="L12" s="24" t="s">
        <v>1019</v>
      </c>
      <c r="M12" s="24" t="s">
        <v>1098</v>
      </c>
      <c r="N12" s="24">
        <v>2016</v>
      </c>
      <c r="O12" s="24" t="s">
        <v>1173</v>
      </c>
      <c r="P12" s="24" t="s">
        <v>1190</v>
      </c>
      <c r="Q12" s="77">
        <v>5.964662856187064</v>
      </c>
      <c r="R12" s="24"/>
      <c r="S12" s="24" t="s">
        <v>33</v>
      </c>
      <c r="T12" s="83"/>
      <c r="U12" s="24" t="s">
        <v>1239</v>
      </c>
      <c r="V12" s="24" t="s">
        <v>66</v>
      </c>
      <c r="W12" s="24" t="s">
        <v>1241</v>
      </c>
      <c r="X12" s="24" t="s">
        <v>1239</v>
      </c>
      <c r="Y12" s="24" t="s">
        <v>1239</v>
      </c>
      <c r="Z12" s="24" t="s">
        <v>1256</v>
      </c>
      <c r="AA12" s="24" t="s">
        <v>1257</v>
      </c>
      <c r="AB12" s="24" t="s">
        <v>1262</v>
      </c>
      <c r="AC12" s="24" t="s">
        <v>1259</v>
      </c>
      <c r="AD12" s="24" t="s">
        <v>1263</v>
      </c>
    </row>
    <row r="13" spans="1:30" ht="15.75" x14ac:dyDescent="0.25">
      <c r="A13" s="24" t="s">
        <v>304</v>
      </c>
      <c r="B13" s="24" t="s">
        <v>304</v>
      </c>
      <c r="C13" s="27" t="s">
        <v>393</v>
      </c>
      <c r="D13" s="24" t="s">
        <v>394</v>
      </c>
      <c r="E13" s="49"/>
      <c r="F13" s="49"/>
      <c r="G13" s="50"/>
      <c r="H13" s="50"/>
      <c r="I13" s="50"/>
      <c r="J13" s="24" t="s">
        <v>1017</v>
      </c>
      <c r="K13" s="24" t="s">
        <v>1018</v>
      </c>
      <c r="L13" s="24" t="s">
        <v>1019</v>
      </c>
      <c r="M13" s="24" t="s">
        <v>1098</v>
      </c>
      <c r="N13" s="24">
        <v>2019</v>
      </c>
      <c r="O13" s="24" t="s">
        <v>1173</v>
      </c>
      <c r="P13" s="24" t="s">
        <v>1191</v>
      </c>
      <c r="Q13" s="77">
        <v>1.62</v>
      </c>
      <c r="R13" s="24"/>
      <c r="S13" s="24" t="s">
        <v>33</v>
      </c>
      <c r="T13" s="83"/>
      <c r="U13" s="24" t="s">
        <v>1239</v>
      </c>
      <c r="V13" s="24" t="s">
        <v>66</v>
      </c>
      <c r="W13" s="24" t="s">
        <v>1241</v>
      </c>
      <c r="X13" s="24" t="s">
        <v>1239</v>
      </c>
      <c r="Y13" s="24" t="s">
        <v>1239</v>
      </c>
      <c r="Z13" s="24" t="s">
        <v>1256</v>
      </c>
      <c r="AA13" s="24" t="s">
        <v>1266</v>
      </c>
      <c r="AB13" s="24" t="s">
        <v>1262</v>
      </c>
      <c r="AC13" s="24" t="s">
        <v>1259</v>
      </c>
      <c r="AD13" s="24" t="s">
        <v>1263</v>
      </c>
    </row>
    <row r="14" spans="1:30" ht="15.75" x14ac:dyDescent="0.25">
      <c r="A14" s="24" t="s">
        <v>308</v>
      </c>
      <c r="B14" s="24" t="s">
        <v>308</v>
      </c>
      <c r="C14" s="27" t="s">
        <v>393</v>
      </c>
      <c r="D14" s="24" t="s">
        <v>394</v>
      </c>
      <c r="E14" s="49"/>
      <c r="F14" s="49"/>
      <c r="G14" s="50"/>
      <c r="H14" s="50"/>
      <c r="I14" s="50"/>
      <c r="J14" s="24" t="s">
        <v>1017</v>
      </c>
      <c r="K14" s="24" t="s">
        <v>1018</v>
      </c>
      <c r="L14" s="24" t="s">
        <v>1019</v>
      </c>
      <c r="M14" s="24" t="s">
        <v>1098</v>
      </c>
      <c r="N14" s="24">
        <v>1989</v>
      </c>
      <c r="O14" s="24" t="s">
        <v>1174</v>
      </c>
      <c r="P14" s="24" t="s">
        <v>1192</v>
      </c>
      <c r="Q14" s="77">
        <v>6.36</v>
      </c>
      <c r="R14" s="24"/>
      <c r="S14" s="24" t="s">
        <v>33</v>
      </c>
      <c r="T14" s="83"/>
      <c r="U14" s="24" t="s">
        <v>1239</v>
      </c>
      <c r="V14" s="24" t="s">
        <v>66</v>
      </c>
      <c r="W14" s="24" t="s">
        <v>1241</v>
      </c>
      <c r="X14" s="24" t="s">
        <v>1239</v>
      </c>
      <c r="Y14" s="24" t="s">
        <v>1241</v>
      </c>
      <c r="Z14" s="24" t="s">
        <v>1256</v>
      </c>
      <c r="AA14" s="24" t="s">
        <v>1257</v>
      </c>
      <c r="AB14" s="24" t="s">
        <v>1258</v>
      </c>
      <c r="AC14" s="24" t="s">
        <v>1259</v>
      </c>
      <c r="AD14" s="24" t="s">
        <v>1267</v>
      </c>
    </row>
    <row r="15" spans="1:30" ht="15.75" x14ac:dyDescent="0.25">
      <c r="A15" s="24" t="s">
        <v>313</v>
      </c>
      <c r="B15" s="24" t="s">
        <v>313</v>
      </c>
      <c r="C15" s="27" t="s">
        <v>393</v>
      </c>
      <c r="D15" s="24" t="s">
        <v>394</v>
      </c>
      <c r="E15" s="49"/>
      <c r="F15" s="49"/>
      <c r="G15" s="50"/>
      <c r="H15" s="50"/>
      <c r="I15" s="50"/>
      <c r="J15" s="24" t="s">
        <v>1017</v>
      </c>
      <c r="K15" s="24" t="s">
        <v>1018</v>
      </c>
      <c r="L15" s="24" t="s">
        <v>1019</v>
      </c>
      <c r="M15" s="24" t="s">
        <v>1098</v>
      </c>
      <c r="N15" s="24">
        <v>1994</v>
      </c>
      <c r="O15" s="24" t="s">
        <v>1175</v>
      </c>
      <c r="P15" s="24" t="s">
        <v>1193</v>
      </c>
      <c r="Q15" s="77">
        <v>6.96</v>
      </c>
      <c r="R15" s="24"/>
      <c r="S15" s="24" t="s">
        <v>33</v>
      </c>
      <c r="T15" s="83"/>
      <c r="U15" s="24" t="s">
        <v>1239</v>
      </c>
      <c r="V15" s="24" t="s">
        <v>66</v>
      </c>
      <c r="W15" s="24" t="s">
        <v>1241</v>
      </c>
      <c r="X15" s="24" t="s">
        <v>1239</v>
      </c>
      <c r="Y15" s="24" t="s">
        <v>1241</v>
      </c>
      <c r="Z15" s="24" t="s">
        <v>1256</v>
      </c>
      <c r="AA15" s="24" t="s">
        <v>1257</v>
      </c>
      <c r="AB15" s="24" t="s">
        <v>1258</v>
      </c>
      <c r="AC15" s="24" t="s">
        <v>1259</v>
      </c>
      <c r="AD15" s="24" t="s">
        <v>1268</v>
      </c>
    </row>
    <row r="16" spans="1:30" ht="15.75" x14ac:dyDescent="0.25">
      <c r="A16" s="24" t="s">
        <v>317</v>
      </c>
      <c r="B16" s="24" t="s">
        <v>317</v>
      </c>
      <c r="C16" s="27" t="s">
        <v>393</v>
      </c>
      <c r="D16" s="24" t="s">
        <v>394</v>
      </c>
      <c r="E16" s="49"/>
      <c r="F16" s="49"/>
      <c r="G16" s="50"/>
      <c r="H16" s="50"/>
      <c r="I16" s="50"/>
      <c r="J16" s="24" t="s">
        <v>1017</v>
      </c>
      <c r="K16" s="24" t="s">
        <v>1018</v>
      </c>
      <c r="L16" s="24" t="s">
        <v>1019</v>
      </c>
      <c r="M16" s="24" t="s">
        <v>1098</v>
      </c>
      <c r="N16" s="24">
        <v>1994</v>
      </c>
      <c r="O16" s="24" t="s">
        <v>1175</v>
      </c>
      <c r="P16" s="24" t="s">
        <v>1183</v>
      </c>
      <c r="Q16" s="77">
        <v>5.57</v>
      </c>
      <c r="R16" s="24"/>
      <c r="S16" s="24" t="s">
        <v>33</v>
      </c>
      <c r="T16" s="83"/>
      <c r="U16" s="24" t="s">
        <v>1239</v>
      </c>
      <c r="V16" s="24" t="s">
        <v>66</v>
      </c>
      <c r="W16" s="24" t="s">
        <v>1241</v>
      </c>
      <c r="X16" s="24" t="s">
        <v>1239</v>
      </c>
      <c r="Y16" s="24" t="s">
        <v>1241</v>
      </c>
      <c r="Z16" s="24" t="s">
        <v>1256</v>
      </c>
      <c r="AA16" s="24" t="s">
        <v>1257</v>
      </c>
      <c r="AB16" s="24" t="s">
        <v>1258</v>
      </c>
      <c r="AC16" s="24" t="s">
        <v>1259</v>
      </c>
      <c r="AD16" s="24" t="s">
        <v>1269</v>
      </c>
    </row>
    <row r="17" spans="1:30" ht="15.75" x14ac:dyDescent="0.25">
      <c r="A17" s="24" t="s">
        <v>321</v>
      </c>
      <c r="B17" s="24" t="s">
        <v>321</v>
      </c>
      <c r="C17" s="27" t="s">
        <v>393</v>
      </c>
      <c r="D17" s="24" t="s">
        <v>394</v>
      </c>
      <c r="E17" s="49"/>
      <c r="F17" s="49"/>
      <c r="G17" s="50"/>
      <c r="H17" s="50"/>
      <c r="I17" s="50"/>
      <c r="J17" s="24" t="s">
        <v>1017</v>
      </c>
      <c r="K17" s="24" t="s">
        <v>1018</v>
      </c>
      <c r="L17" s="24" t="s">
        <v>1019</v>
      </c>
      <c r="M17" s="24" t="s">
        <v>1098</v>
      </c>
      <c r="N17" s="24">
        <v>1997</v>
      </c>
      <c r="O17" s="24" t="s">
        <v>1175</v>
      </c>
      <c r="P17" s="24" t="s">
        <v>1194</v>
      </c>
      <c r="Q17" s="77">
        <v>6.43</v>
      </c>
      <c r="R17" s="24"/>
      <c r="S17" s="24" t="s">
        <v>33</v>
      </c>
      <c r="T17" s="83"/>
      <c r="U17" s="24" t="s">
        <v>1239</v>
      </c>
      <c r="V17" s="24" t="s">
        <v>66</v>
      </c>
      <c r="W17" s="24" t="s">
        <v>1241</v>
      </c>
      <c r="X17" s="24" t="s">
        <v>1239</v>
      </c>
      <c r="Y17" s="24" t="s">
        <v>1241</v>
      </c>
      <c r="Z17" s="24" t="s">
        <v>1256</v>
      </c>
      <c r="AA17" s="24" t="s">
        <v>1257</v>
      </c>
      <c r="AB17" s="24" t="s">
        <v>1258</v>
      </c>
      <c r="AC17" s="24" t="s">
        <v>1259</v>
      </c>
      <c r="AD17" s="24" t="s">
        <v>1270</v>
      </c>
    </row>
    <row r="18" spans="1:30" ht="15.75" x14ac:dyDescent="0.25">
      <c r="A18" s="24" t="s">
        <v>325</v>
      </c>
      <c r="B18" s="24" t="s">
        <v>325</v>
      </c>
      <c r="C18" s="27" t="s">
        <v>393</v>
      </c>
      <c r="D18" s="24" t="s">
        <v>394</v>
      </c>
      <c r="E18" s="49"/>
      <c r="F18" s="49"/>
      <c r="G18" s="50"/>
      <c r="H18" s="50"/>
      <c r="I18" s="50"/>
      <c r="J18" s="24" t="s">
        <v>1017</v>
      </c>
      <c r="K18" s="24" t="s">
        <v>1018</v>
      </c>
      <c r="L18" s="24" t="s">
        <v>1019</v>
      </c>
      <c r="M18" s="24" t="s">
        <v>1098</v>
      </c>
      <c r="N18" s="24">
        <v>1997</v>
      </c>
      <c r="O18" s="24" t="s">
        <v>1175</v>
      </c>
      <c r="P18" s="24" t="s">
        <v>1195</v>
      </c>
      <c r="Q18" s="77">
        <v>8.3640689999999989</v>
      </c>
      <c r="R18" s="24"/>
      <c r="S18" s="24" t="s">
        <v>33</v>
      </c>
      <c r="T18" s="83"/>
      <c r="U18" s="24" t="s">
        <v>1239</v>
      </c>
      <c r="V18" s="24" t="s">
        <v>66</v>
      </c>
      <c r="W18" s="24" t="s">
        <v>1241</v>
      </c>
      <c r="X18" s="24" t="s">
        <v>1239</v>
      </c>
      <c r="Y18" s="24" t="s">
        <v>1241</v>
      </c>
      <c r="Z18" s="24" t="s">
        <v>1256</v>
      </c>
      <c r="AA18" s="24" t="s">
        <v>1257</v>
      </c>
      <c r="AB18" s="24" t="s">
        <v>1258</v>
      </c>
      <c r="AC18" s="24" t="s">
        <v>1259</v>
      </c>
      <c r="AD18" s="24" t="s">
        <v>1270</v>
      </c>
    </row>
    <row r="19" spans="1:30" ht="15.75" x14ac:dyDescent="0.25">
      <c r="A19" s="24" t="s">
        <v>329</v>
      </c>
      <c r="B19" s="24" t="s">
        <v>329</v>
      </c>
      <c r="C19" s="27" t="s">
        <v>393</v>
      </c>
      <c r="D19" s="24" t="s">
        <v>394</v>
      </c>
      <c r="E19" s="49"/>
      <c r="F19" s="49"/>
      <c r="G19" s="50"/>
      <c r="H19" s="50"/>
      <c r="I19" s="50"/>
      <c r="J19" s="24" t="s">
        <v>1017</v>
      </c>
      <c r="K19" s="24" t="s">
        <v>1018</v>
      </c>
      <c r="L19" s="24" t="s">
        <v>1019</v>
      </c>
      <c r="M19" s="24" t="s">
        <v>1098</v>
      </c>
      <c r="N19" s="24">
        <v>2000</v>
      </c>
      <c r="O19" s="24" t="s">
        <v>1176</v>
      </c>
      <c r="P19" s="24" t="s">
        <v>1196</v>
      </c>
      <c r="Q19" s="77">
        <v>3.76</v>
      </c>
      <c r="R19" s="24"/>
      <c r="S19" s="24" t="s">
        <v>33</v>
      </c>
      <c r="T19" s="83"/>
      <c r="U19" s="24" t="s">
        <v>1239</v>
      </c>
      <c r="V19" s="24" t="s">
        <v>66</v>
      </c>
      <c r="W19" s="24" t="s">
        <v>1241</v>
      </c>
      <c r="X19" s="24" t="s">
        <v>1239</v>
      </c>
      <c r="Y19" s="24" t="s">
        <v>1241</v>
      </c>
      <c r="Z19" s="24" t="s">
        <v>1256</v>
      </c>
      <c r="AA19" s="24" t="s">
        <v>1257</v>
      </c>
      <c r="AB19" s="24" t="s">
        <v>1258</v>
      </c>
      <c r="AC19" s="24" t="s">
        <v>1259</v>
      </c>
      <c r="AD19" s="24" t="s">
        <v>1271</v>
      </c>
    </row>
    <row r="20" spans="1:30" ht="15.75" x14ac:dyDescent="0.25">
      <c r="A20" s="24" t="s">
        <v>333</v>
      </c>
      <c r="B20" s="24" t="s">
        <v>333</v>
      </c>
      <c r="C20" s="27" t="s">
        <v>393</v>
      </c>
      <c r="D20" s="24" t="s">
        <v>394</v>
      </c>
      <c r="E20" s="49"/>
      <c r="F20" s="49"/>
      <c r="G20" s="50"/>
      <c r="H20" s="50"/>
      <c r="I20" s="50"/>
      <c r="J20" s="24" t="s">
        <v>1017</v>
      </c>
      <c r="K20" s="24" t="s">
        <v>1018</v>
      </c>
      <c r="L20" s="24" t="s">
        <v>1019</v>
      </c>
      <c r="M20" s="24" t="s">
        <v>1098</v>
      </c>
      <c r="N20" s="24">
        <v>2001</v>
      </c>
      <c r="O20" s="24" t="s">
        <v>1176</v>
      </c>
      <c r="P20" s="24" t="s">
        <v>1197</v>
      </c>
      <c r="Q20" s="77">
        <v>6.14</v>
      </c>
      <c r="R20" s="24"/>
      <c r="S20" s="24" t="s">
        <v>33</v>
      </c>
      <c r="T20" s="83"/>
      <c r="U20" s="24" t="s">
        <v>1239</v>
      </c>
      <c r="V20" s="24" t="s">
        <v>66</v>
      </c>
      <c r="W20" s="24" t="s">
        <v>1241</v>
      </c>
      <c r="X20" s="24" t="s">
        <v>1239</v>
      </c>
      <c r="Y20" s="24" t="s">
        <v>1241</v>
      </c>
      <c r="Z20" s="24" t="s">
        <v>1256</v>
      </c>
      <c r="AA20" s="24" t="s">
        <v>1257</v>
      </c>
      <c r="AB20" s="24" t="s">
        <v>1258</v>
      </c>
      <c r="AC20" s="24" t="s">
        <v>1259</v>
      </c>
      <c r="AD20" s="24" t="s">
        <v>1272</v>
      </c>
    </row>
    <row r="21" spans="1:30" ht="15.75" x14ac:dyDescent="0.25">
      <c r="A21" s="24" t="s">
        <v>337</v>
      </c>
      <c r="B21" s="24" t="s">
        <v>337</v>
      </c>
      <c r="C21" s="27" t="s">
        <v>393</v>
      </c>
      <c r="D21" s="24" t="s">
        <v>394</v>
      </c>
      <c r="E21" s="49"/>
      <c r="F21" s="49"/>
      <c r="G21" s="50"/>
      <c r="H21" s="50"/>
      <c r="I21" s="50"/>
      <c r="J21" s="24" t="s">
        <v>1017</v>
      </c>
      <c r="K21" s="24" t="s">
        <v>1018</v>
      </c>
      <c r="L21" s="24" t="s">
        <v>1019</v>
      </c>
      <c r="M21" s="24" t="s">
        <v>1098</v>
      </c>
      <c r="N21" s="24">
        <v>2002</v>
      </c>
      <c r="O21" s="24" t="s">
        <v>1176</v>
      </c>
      <c r="P21" s="24" t="s">
        <v>1198</v>
      </c>
      <c r="Q21" s="77">
        <v>8.2899999999999991</v>
      </c>
      <c r="R21" s="24"/>
      <c r="S21" s="24" t="s">
        <v>33</v>
      </c>
      <c r="T21" s="83"/>
      <c r="U21" s="24" t="s">
        <v>1239</v>
      </c>
      <c r="V21" s="24" t="s">
        <v>66</v>
      </c>
      <c r="W21" s="24" t="s">
        <v>1241</v>
      </c>
      <c r="X21" s="24" t="s">
        <v>1239</v>
      </c>
      <c r="Y21" s="24" t="s">
        <v>1241</v>
      </c>
      <c r="Z21" s="24" t="s">
        <v>1256</v>
      </c>
      <c r="AA21" s="24" t="s">
        <v>1257</v>
      </c>
      <c r="AB21" s="24" t="s">
        <v>1258</v>
      </c>
      <c r="AC21" s="24" t="s">
        <v>1259</v>
      </c>
      <c r="AD21" s="24" t="s">
        <v>1273</v>
      </c>
    </row>
    <row r="22" spans="1:30" ht="15.75" x14ac:dyDescent="0.25">
      <c r="A22" s="24" t="s">
        <v>341</v>
      </c>
      <c r="B22" s="24" t="s">
        <v>341</v>
      </c>
      <c r="C22" s="27" t="s">
        <v>393</v>
      </c>
      <c r="D22" s="24" t="s">
        <v>394</v>
      </c>
      <c r="E22" s="49"/>
      <c r="F22" s="49"/>
      <c r="G22" s="50"/>
      <c r="H22" s="50"/>
      <c r="I22" s="50"/>
      <c r="J22" s="24" t="s">
        <v>1017</v>
      </c>
      <c r="K22" s="24" t="s">
        <v>1018</v>
      </c>
      <c r="L22" s="24" t="s">
        <v>1019</v>
      </c>
      <c r="M22" s="24" t="s">
        <v>1098</v>
      </c>
      <c r="N22" s="24">
        <v>2007</v>
      </c>
      <c r="O22" s="24" t="s">
        <v>1173</v>
      </c>
      <c r="P22" s="24" t="s">
        <v>1199</v>
      </c>
      <c r="Q22" s="77">
        <v>2.17</v>
      </c>
      <c r="R22" s="24"/>
      <c r="S22" s="24" t="s">
        <v>33</v>
      </c>
      <c r="T22" s="83"/>
      <c r="U22" s="24" t="s">
        <v>1239</v>
      </c>
      <c r="V22" s="24" t="s">
        <v>66</v>
      </c>
      <c r="W22" s="24" t="s">
        <v>1241</v>
      </c>
      <c r="X22" s="24" t="s">
        <v>1239</v>
      </c>
      <c r="Y22" s="24" t="s">
        <v>1241</v>
      </c>
      <c r="Z22" s="24" t="s">
        <v>1256</v>
      </c>
      <c r="AA22" s="24" t="s">
        <v>1257</v>
      </c>
      <c r="AB22" s="24" t="s">
        <v>1258</v>
      </c>
      <c r="AC22" s="24" t="s">
        <v>1259</v>
      </c>
      <c r="AD22" s="24" t="s">
        <v>1274</v>
      </c>
    </row>
    <row r="23" spans="1:30" ht="15.75" x14ac:dyDescent="0.25">
      <c r="A23" s="24" t="s">
        <v>345</v>
      </c>
      <c r="B23" s="24" t="s">
        <v>345</v>
      </c>
      <c r="C23" s="27" t="s">
        <v>393</v>
      </c>
      <c r="D23" s="24" t="s">
        <v>394</v>
      </c>
      <c r="E23" s="49"/>
      <c r="F23" s="49"/>
      <c r="G23" s="50"/>
      <c r="H23" s="50"/>
      <c r="I23" s="50"/>
      <c r="J23" s="24" t="s">
        <v>1017</v>
      </c>
      <c r="K23" s="24" t="s">
        <v>1018</v>
      </c>
      <c r="L23" s="24" t="s">
        <v>1019</v>
      </c>
      <c r="M23" s="24" t="s">
        <v>1098</v>
      </c>
      <c r="N23" s="24">
        <v>1989</v>
      </c>
      <c r="O23" s="24" t="s">
        <v>1173</v>
      </c>
      <c r="P23" s="24" t="s">
        <v>1200</v>
      </c>
      <c r="Q23" s="77">
        <v>3.48</v>
      </c>
      <c r="R23" s="24"/>
      <c r="S23" s="24" t="s">
        <v>33</v>
      </c>
      <c r="T23" s="83"/>
      <c r="U23" s="24" t="s">
        <v>1239</v>
      </c>
      <c r="V23" s="24" t="s">
        <v>66</v>
      </c>
      <c r="W23" s="24" t="s">
        <v>1239</v>
      </c>
      <c r="X23" s="24" t="s">
        <v>1239</v>
      </c>
      <c r="Y23" s="24" t="s">
        <v>1241</v>
      </c>
      <c r="Z23" s="24" t="s">
        <v>1256</v>
      </c>
      <c r="AA23" s="24" t="s">
        <v>1275</v>
      </c>
      <c r="AB23" s="24" t="s">
        <v>1258</v>
      </c>
      <c r="AC23" s="24" t="s">
        <v>1259</v>
      </c>
      <c r="AD23" s="24" t="s">
        <v>1276</v>
      </c>
    </row>
    <row r="24" spans="1:30" ht="15.75" x14ac:dyDescent="0.25">
      <c r="A24" s="24" t="s">
        <v>350</v>
      </c>
      <c r="B24" s="24" t="s">
        <v>350</v>
      </c>
      <c r="C24" s="27" t="s">
        <v>393</v>
      </c>
      <c r="D24" s="24" t="s">
        <v>394</v>
      </c>
      <c r="E24" s="49"/>
      <c r="F24" s="49"/>
      <c r="G24" s="50"/>
      <c r="H24" s="50"/>
      <c r="I24" s="50"/>
      <c r="J24" s="24" t="s">
        <v>1017</v>
      </c>
      <c r="K24" s="24" t="s">
        <v>1018</v>
      </c>
      <c r="L24" s="24" t="s">
        <v>1019</v>
      </c>
      <c r="M24" s="24" t="s">
        <v>1098</v>
      </c>
      <c r="N24" s="24">
        <v>2002</v>
      </c>
      <c r="O24" s="24" t="s">
        <v>1173</v>
      </c>
      <c r="P24" s="24" t="s">
        <v>1201</v>
      </c>
      <c r="Q24" s="77" t="s">
        <v>1213</v>
      </c>
      <c r="R24" s="24"/>
      <c r="S24" s="24" t="s">
        <v>33</v>
      </c>
      <c r="T24" s="83"/>
      <c r="U24" s="24" t="s">
        <v>1239</v>
      </c>
      <c r="V24" s="24" t="s">
        <v>66</v>
      </c>
      <c r="W24" s="24" t="s">
        <v>1241</v>
      </c>
      <c r="X24" s="24" t="s">
        <v>1239</v>
      </c>
      <c r="Y24" s="24" t="s">
        <v>1239</v>
      </c>
      <c r="Z24" s="24" t="s">
        <v>1256</v>
      </c>
      <c r="AA24" s="24" t="s">
        <v>1277</v>
      </c>
      <c r="AB24" s="24" t="s">
        <v>1262</v>
      </c>
      <c r="AC24" s="24" t="s">
        <v>1259</v>
      </c>
      <c r="AD24" s="24" t="s">
        <v>1278</v>
      </c>
    </row>
    <row r="25" spans="1:30" ht="15.75" x14ac:dyDescent="0.25">
      <c r="A25" s="24" t="s">
        <v>356</v>
      </c>
      <c r="B25" s="24" t="s">
        <v>356</v>
      </c>
      <c r="C25" s="27" t="s">
        <v>393</v>
      </c>
      <c r="D25" s="24" t="s">
        <v>394</v>
      </c>
      <c r="E25" s="49"/>
      <c r="F25" s="49"/>
      <c r="G25" s="50"/>
      <c r="H25" s="50"/>
      <c r="I25" s="50"/>
      <c r="J25" s="24" t="s">
        <v>1017</v>
      </c>
      <c r="K25" s="24" t="s">
        <v>1018</v>
      </c>
      <c r="L25" s="24" t="s">
        <v>1019</v>
      </c>
      <c r="M25" s="24" t="s">
        <v>1098</v>
      </c>
      <c r="N25" s="24">
        <v>2017</v>
      </c>
      <c r="O25" s="24" t="s">
        <v>1177</v>
      </c>
      <c r="P25" s="24" t="s">
        <v>1202</v>
      </c>
      <c r="Q25" s="77" t="s">
        <v>1214</v>
      </c>
      <c r="R25" s="24"/>
      <c r="S25" s="24" t="s">
        <v>33</v>
      </c>
      <c r="T25" s="83"/>
      <c r="U25" s="24" t="s">
        <v>1239</v>
      </c>
      <c r="V25" s="24" t="s">
        <v>66</v>
      </c>
      <c r="W25" s="24" t="s">
        <v>1241</v>
      </c>
      <c r="X25" s="24" t="s">
        <v>1239</v>
      </c>
      <c r="Y25" s="24" t="s">
        <v>1239</v>
      </c>
      <c r="Z25" s="24" t="s">
        <v>1256</v>
      </c>
      <c r="AA25" s="24" t="s">
        <v>1257</v>
      </c>
      <c r="AB25" s="24" t="s">
        <v>1262</v>
      </c>
      <c r="AC25" s="24" t="s">
        <v>1259</v>
      </c>
      <c r="AD25" s="24" t="s">
        <v>1279</v>
      </c>
    </row>
    <row r="26" spans="1:30" ht="15.75" x14ac:dyDescent="0.25">
      <c r="A26" s="23" t="s">
        <v>381</v>
      </c>
      <c r="B26" s="28" t="s">
        <v>396</v>
      </c>
      <c r="C26" s="28" t="s">
        <v>395</v>
      </c>
      <c r="D26" s="28" t="s">
        <v>395</v>
      </c>
      <c r="E26" s="51">
        <v>46.656931999999998</v>
      </c>
      <c r="F26" s="51">
        <v>-81.384347000000005</v>
      </c>
      <c r="G26" s="51" t="s">
        <v>1020</v>
      </c>
      <c r="H26" s="51">
        <v>46.656931999999998</v>
      </c>
      <c r="I26" s="51">
        <v>-81.384347000000005</v>
      </c>
      <c r="J26" s="29" t="s">
        <v>1021</v>
      </c>
      <c r="K26" s="51" t="s">
        <v>1022</v>
      </c>
      <c r="L26" s="51" t="s">
        <v>403</v>
      </c>
      <c r="M26" s="23" t="s">
        <v>1099</v>
      </c>
      <c r="N26" s="29">
        <v>1957</v>
      </c>
      <c r="O26" s="24" t="s">
        <v>1177</v>
      </c>
      <c r="P26" s="70">
        <v>16</v>
      </c>
      <c r="Q26" s="70">
        <v>8.6</v>
      </c>
      <c r="R26" s="29"/>
      <c r="S26" s="29" t="s">
        <v>181</v>
      </c>
      <c r="T26" s="84">
        <v>44104</v>
      </c>
      <c r="U26" s="23" t="s">
        <v>1240</v>
      </c>
      <c r="V26" s="54" t="s">
        <v>66</v>
      </c>
      <c r="W26" s="23" t="s">
        <v>1241</v>
      </c>
      <c r="X26" s="23" t="s">
        <v>1239</v>
      </c>
      <c r="Y26" s="23" t="s">
        <v>1239</v>
      </c>
      <c r="Z26" s="23" t="s">
        <v>1256</v>
      </c>
      <c r="AA26" s="23" t="s">
        <v>1280</v>
      </c>
      <c r="AB26" s="23" t="s">
        <v>1256</v>
      </c>
      <c r="AC26" s="23" t="s">
        <v>1239</v>
      </c>
      <c r="AD26" s="23" t="s">
        <v>1281</v>
      </c>
    </row>
    <row r="27" spans="1:30" ht="15.75" x14ac:dyDescent="0.25">
      <c r="A27" s="23" t="s">
        <v>381</v>
      </c>
      <c r="B27" s="28" t="s">
        <v>397</v>
      </c>
      <c r="C27" s="28" t="s">
        <v>395</v>
      </c>
      <c r="D27" s="28" t="s">
        <v>395</v>
      </c>
      <c r="E27" s="51">
        <v>46.660733999999998</v>
      </c>
      <c r="F27" s="51">
        <v>-81.385197000000005</v>
      </c>
      <c r="G27" s="51" t="s">
        <v>1020</v>
      </c>
      <c r="H27" s="51">
        <v>46.660733999999998</v>
      </c>
      <c r="I27" s="51">
        <v>-81.385197000000005</v>
      </c>
      <c r="J27" s="29" t="s">
        <v>1021</v>
      </c>
      <c r="K27" s="51" t="s">
        <v>1022</v>
      </c>
      <c r="L27" s="51" t="s">
        <v>403</v>
      </c>
      <c r="M27" s="23" t="s">
        <v>1099</v>
      </c>
      <c r="N27" s="51">
        <v>1965</v>
      </c>
      <c r="O27" s="24" t="s">
        <v>1177</v>
      </c>
      <c r="P27" s="51">
        <v>15</v>
      </c>
      <c r="Q27" s="54"/>
      <c r="R27" s="29"/>
      <c r="S27" s="29" t="s">
        <v>1230</v>
      </c>
      <c r="T27" s="85" t="s">
        <v>1157</v>
      </c>
      <c r="U27" s="23"/>
      <c r="V27" s="54" t="s">
        <v>66</v>
      </c>
      <c r="W27" s="23"/>
      <c r="X27" s="23" t="s">
        <v>1241</v>
      </c>
      <c r="Y27" s="23"/>
      <c r="Z27" s="23"/>
      <c r="AA27" s="23"/>
      <c r="AB27" s="23"/>
      <c r="AC27" s="23"/>
      <c r="AD27" s="23"/>
    </row>
    <row r="28" spans="1:30" ht="15.75" x14ac:dyDescent="0.25">
      <c r="A28" s="23" t="s">
        <v>381</v>
      </c>
      <c r="B28" s="28" t="s">
        <v>398</v>
      </c>
      <c r="C28" s="28" t="s">
        <v>395</v>
      </c>
      <c r="D28" s="28" t="s">
        <v>395</v>
      </c>
      <c r="E28" s="51">
        <v>46.658790000000003</v>
      </c>
      <c r="F28" s="51">
        <v>-81.385526999999996</v>
      </c>
      <c r="G28" s="51" t="s">
        <v>1020</v>
      </c>
      <c r="H28" s="51">
        <v>46.658790000000003</v>
      </c>
      <c r="I28" s="51">
        <v>-81.385526999999996</v>
      </c>
      <c r="J28" s="29" t="s">
        <v>1021</v>
      </c>
      <c r="K28" s="51" t="s">
        <v>1022</v>
      </c>
      <c r="L28" s="51" t="s">
        <v>403</v>
      </c>
      <c r="M28" s="23" t="s">
        <v>1099</v>
      </c>
      <c r="N28" s="51">
        <v>1977</v>
      </c>
      <c r="O28" s="24" t="s">
        <v>1173</v>
      </c>
      <c r="P28" s="51">
        <v>15</v>
      </c>
      <c r="Q28" s="54"/>
      <c r="R28" s="29"/>
      <c r="S28" s="29" t="s">
        <v>1230</v>
      </c>
      <c r="T28" s="85" t="s">
        <v>1157</v>
      </c>
      <c r="U28" s="23"/>
      <c r="V28" s="54" t="s">
        <v>66</v>
      </c>
      <c r="W28" s="23"/>
      <c r="X28" s="23" t="s">
        <v>1241</v>
      </c>
      <c r="Y28" s="23"/>
      <c r="Z28" s="23"/>
      <c r="AA28" s="23"/>
      <c r="AB28" s="23"/>
      <c r="AC28" s="23"/>
      <c r="AD28" s="23"/>
    </row>
    <row r="29" spans="1:30" ht="15.75" x14ac:dyDescent="0.25">
      <c r="A29" s="23" t="s">
        <v>381</v>
      </c>
      <c r="B29" s="28" t="s">
        <v>399</v>
      </c>
      <c r="C29" s="28" t="s">
        <v>395</v>
      </c>
      <c r="D29" s="28" t="s">
        <v>395</v>
      </c>
      <c r="E29" s="51">
        <v>46.664087000000002</v>
      </c>
      <c r="F29" s="51">
        <v>-81.369232999999994</v>
      </c>
      <c r="G29" s="51" t="s">
        <v>1020</v>
      </c>
      <c r="H29" s="51">
        <v>46.664087000000002</v>
      </c>
      <c r="I29" s="51">
        <v>-81.369232999999994</v>
      </c>
      <c r="J29" s="29" t="s">
        <v>1021</v>
      </c>
      <c r="K29" s="51" t="s">
        <v>1022</v>
      </c>
      <c r="L29" s="51" t="s">
        <v>403</v>
      </c>
      <c r="M29" s="23" t="s">
        <v>1099</v>
      </c>
      <c r="N29" s="51">
        <v>1976</v>
      </c>
      <c r="O29" s="24" t="s">
        <v>1173</v>
      </c>
      <c r="P29" s="51">
        <v>5.5</v>
      </c>
      <c r="Q29" s="54"/>
      <c r="R29" s="29"/>
      <c r="S29" s="29" t="s">
        <v>1230</v>
      </c>
      <c r="T29" s="85" t="s">
        <v>1157</v>
      </c>
      <c r="U29" s="23"/>
      <c r="V29" s="54" t="s">
        <v>66</v>
      </c>
      <c r="W29" s="23"/>
      <c r="X29" s="23" t="s">
        <v>1241</v>
      </c>
      <c r="Y29" s="23"/>
      <c r="Z29" s="23"/>
      <c r="AA29" s="23"/>
      <c r="AB29" s="23"/>
      <c r="AC29" s="23"/>
      <c r="AD29" s="23"/>
    </row>
    <row r="30" spans="1:30" ht="15.75" x14ac:dyDescent="0.25">
      <c r="A30" s="24" t="s">
        <v>60</v>
      </c>
      <c r="B30" s="28" t="s">
        <v>400</v>
      </c>
      <c r="C30" s="28" t="s">
        <v>395</v>
      </c>
      <c r="D30" s="28" t="s">
        <v>395</v>
      </c>
      <c r="E30" s="51">
        <v>46.666283999999997</v>
      </c>
      <c r="F30" s="51">
        <v>-81.378311999999994</v>
      </c>
      <c r="G30" s="51" t="s">
        <v>1020</v>
      </c>
      <c r="H30" s="51">
        <v>46.666283999999997</v>
      </c>
      <c r="I30" s="51">
        <v>-81.378311999999994</v>
      </c>
      <c r="J30" s="29" t="s">
        <v>1021</v>
      </c>
      <c r="K30" s="51" t="s">
        <v>1022</v>
      </c>
      <c r="L30" s="51" t="s">
        <v>403</v>
      </c>
      <c r="M30" s="23" t="s">
        <v>363</v>
      </c>
      <c r="N30" s="51">
        <v>1976</v>
      </c>
      <c r="O30" s="24" t="s">
        <v>1173</v>
      </c>
      <c r="P30" s="51">
        <v>12.5</v>
      </c>
      <c r="Q30" s="51">
        <v>30000</v>
      </c>
      <c r="R30" s="29"/>
      <c r="S30" s="29" t="s">
        <v>1230</v>
      </c>
      <c r="T30" s="85" t="s">
        <v>1157</v>
      </c>
      <c r="U30" s="23"/>
      <c r="V30" s="54" t="s">
        <v>66</v>
      </c>
      <c r="W30" s="23"/>
      <c r="X30" s="23" t="s">
        <v>1241</v>
      </c>
      <c r="Y30" s="23"/>
      <c r="Z30" s="23"/>
      <c r="AA30" s="23"/>
      <c r="AB30" s="23"/>
      <c r="AC30" s="23"/>
      <c r="AD30" s="23"/>
    </row>
    <row r="31" spans="1:30" ht="15.75" x14ac:dyDescent="0.25">
      <c r="A31" s="24" t="s">
        <v>60</v>
      </c>
      <c r="B31" s="28" t="s">
        <v>401</v>
      </c>
      <c r="C31" s="28" t="s">
        <v>395</v>
      </c>
      <c r="D31" s="28" t="s">
        <v>395</v>
      </c>
      <c r="E31" s="51">
        <v>46.681508999999998</v>
      </c>
      <c r="F31" s="51">
        <v>-81.370363999999995</v>
      </c>
      <c r="G31" s="51" t="s">
        <v>1020</v>
      </c>
      <c r="H31" s="51">
        <v>46.681508999999998</v>
      </c>
      <c r="I31" s="51">
        <v>-81.370363999999995</v>
      </c>
      <c r="J31" s="29" t="s">
        <v>1021</v>
      </c>
      <c r="K31" s="51" t="s">
        <v>1022</v>
      </c>
      <c r="L31" s="51" t="s">
        <v>403</v>
      </c>
      <c r="M31" s="23" t="s">
        <v>363</v>
      </c>
      <c r="N31" s="51">
        <v>2000</v>
      </c>
      <c r="O31" s="24" t="s">
        <v>1173</v>
      </c>
      <c r="P31" s="51">
        <v>2</v>
      </c>
      <c r="Q31" s="54"/>
      <c r="R31" s="29"/>
      <c r="S31" s="29" t="s">
        <v>1230</v>
      </c>
      <c r="T31" s="85" t="s">
        <v>1157</v>
      </c>
      <c r="U31" s="23"/>
      <c r="V31" s="54" t="s">
        <v>66</v>
      </c>
      <c r="W31" s="23"/>
      <c r="X31" s="23" t="s">
        <v>1241</v>
      </c>
      <c r="Y31" s="23"/>
      <c r="Z31" s="23"/>
      <c r="AA31" s="23"/>
      <c r="AB31" s="23"/>
      <c r="AC31" s="23"/>
      <c r="AD31" s="23"/>
    </row>
    <row r="32" spans="1:30" ht="15.75" x14ac:dyDescent="0.25">
      <c r="A32" s="24" t="s">
        <v>60</v>
      </c>
      <c r="B32" s="28" t="s">
        <v>402</v>
      </c>
      <c r="C32" s="28" t="s">
        <v>395</v>
      </c>
      <c r="D32" s="28" t="s">
        <v>395</v>
      </c>
      <c r="E32" s="51">
        <v>46.676189999999998</v>
      </c>
      <c r="F32" s="51">
        <v>-81.341549999999998</v>
      </c>
      <c r="G32" s="51" t="s">
        <v>1020</v>
      </c>
      <c r="H32" s="51">
        <v>46.676189999999998</v>
      </c>
      <c r="I32" s="51">
        <v>-81.341549999999998</v>
      </c>
      <c r="J32" s="29" t="s">
        <v>1021</v>
      </c>
      <c r="K32" s="51" t="s">
        <v>1022</v>
      </c>
      <c r="L32" s="51" t="s">
        <v>403</v>
      </c>
      <c r="M32" s="23" t="s">
        <v>363</v>
      </c>
      <c r="N32" s="51" t="s">
        <v>1108</v>
      </c>
      <c r="O32" s="24" t="s">
        <v>1173</v>
      </c>
      <c r="P32" s="54"/>
      <c r="Q32" s="54"/>
      <c r="R32" s="29"/>
      <c r="S32" s="29" t="s">
        <v>1230</v>
      </c>
      <c r="T32" s="85" t="s">
        <v>1157</v>
      </c>
      <c r="U32" s="23"/>
      <c r="V32" s="54" t="s">
        <v>66</v>
      </c>
      <c r="W32" s="23"/>
      <c r="X32" s="23" t="s">
        <v>1241</v>
      </c>
      <c r="Y32" s="23"/>
      <c r="Z32" s="23"/>
      <c r="AA32" s="23"/>
      <c r="AB32" s="23"/>
      <c r="AC32" s="23"/>
      <c r="AD32" s="23"/>
    </row>
    <row r="33" spans="1:30" ht="15.75" x14ac:dyDescent="0.25">
      <c r="A33" s="24" t="s">
        <v>60</v>
      </c>
      <c r="B33" s="28" t="s">
        <v>404</v>
      </c>
      <c r="C33" s="28" t="s">
        <v>395</v>
      </c>
      <c r="D33" s="28" t="s">
        <v>403</v>
      </c>
      <c r="E33" s="51">
        <v>46.651791000000003</v>
      </c>
      <c r="F33" s="51">
        <v>-81.371206999999998</v>
      </c>
      <c r="G33" s="51" t="s">
        <v>1020</v>
      </c>
      <c r="H33" s="51">
        <v>46.651791000000003</v>
      </c>
      <c r="I33" s="51">
        <v>-81.371206999999998</v>
      </c>
      <c r="J33" s="29" t="s">
        <v>1021</v>
      </c>
      <c r="K33" s="51" t="s">
        <v>1022</v>
      </c>
      <c r="L33" s="51" t="s">
        <v>403</v>
      </c>
      <c r="M33" s="23" t="s">
        <v>363</v>
      </c>
      <c r="N33" s="51">
        <v>2001</v>
      </c>
      <c r="O33" s="24" t="s">
        <v>1173</v>
      </c>
      <c r="P33" s="51">
        <v>3</v>
      </c>
      <c r="Q33" s="54"/>
      <c r="R33" s="29"/>
      <c r="S33" s="29" t="s">
        <v>1230</v>
      </c>
      <c r="T33" s="85" t="s">
        <v>1157</v>
      </c>
      <c r="U33" s="23"/>
      <c r="V33" s="54" t="s">
        <v>66</v>
      </c>
      <c r="W33" s="23"/>
      <c r="X33" s="23" t="s">
        <v>1241</v>
      </c>
      <c r="Y33" s="23"/>
      <c r="Z33" s="23"/>
      <c r="AA33" s="23"/>
      <c r="AB33" s="23"/>
      <c r="AC33" s="23"/>
      <c r="AD33" s="23"/>
    </row>
    <row r="34" spans="1:30" ht="15.75" x14ac:dyDescent="0.25">
      <c r="A34" s="24" t="s">
        <v>60</v>
      </c>
      <c r="B34" s="28" t="s">
        <v>405</v>
      </c>
      <c r="C34" s="28" t="s">
        <v>395</v>
      </c>
      <c r="D34" s="28" t="s">
        <v>403</v>
      </c>
      <c r="E34" s="51">
        <v>46.649033000000003</v>
      </c>
      <c r="F34" s="51">
        <v>-81.375186999999997</v>
      </c>
      <c r="G34" s="51" t="s">
        <v>1020</v>
      </c>
      <c r="H34" s="51">
        <v>46.649033000000003</v>
      </c>
      <c r="I34" s="51">
        <v>-81.375186999999997</v>
      </c>
      <c r="J34" s="29" t="s">
        <v>1021</v>
      </c>
      <c r="K34" s="51" t="s">
        <v>1022</v>
      </c>
      <c r="L34" s="51" t="s">
        <v>403</v>
      </c>
      <c r="M34" s="23" t="s">
        <v>363</v>
      </c>
      <c r="N34" s="51">
        <v>2001</v>
      </c>
      <c r="O34" s="24" t="s">
        <v>1173</v>
      </c>
      <c r="P34" s="51">
        <v>1.5</v>
      </c>
      <c r="Q34" s="54"/>
      <c r="R34" s="29"/>
      <c r="S34" s="29" t="s">
        <v>1230</v>
      </c>
      <c r="T34" s="85" t="s">
        <v>1157</v>
      </c>
      <c r="U34" s="23"/>
      <c r="V34" s="54" t="s">
        <v>66</v>
      </c>
      <c r="W34" s="23"/>
      <c r="X34" s="23" t="s">
        <v>1241</v>
      </c>
      <c r="Y34" s="23"/>
      <c r="Z34" s="23"/>
      <c r="AA34" s="23"/>
      <c r="AB34" s="23"/>
      <c r="AC34" s="23"/>
      <c r="AD34" s="23"/>
    </row>
    <row r="35" spans="1:30" ht="15.75" x14ac:dyDescent="0.25">
      <c r="A35" s="23" t="s">
        <v>375</v>
      </c>
      <c r="B35" s="28" t="s">
        <v>176</v>
      </c>
      <c r="C35" s="28" t="s">
        <v>406</v>
      </c>
      <c r="D35" s="28" t="s">
        <v>406</v>
      </c>
      <c r="E35" s="51">
        <v>5147180</v>
      </c>
      <c r="F35" s="51">
        <v>493560</v>
      </c>
      <c r="G35" s="51" t="s">
        <v>1023</v>
      </c>
      <c r="H35" s="51">
        <v>46.478160016633197</v>
      </c>
      <c r="I35" s="51">
        <v>-81.083895016695905</v>
      </c>
      <c r="J35" s="29" t="s">
        <v>1021</v>
      </c>
      <c r="K35" s="51" t="s">
        <v>1022</v>
      </c>
      <c r="L35" s="51" t="s">
        <v>1024</v>
      </c>
      <c r="M35" s="23" t="s">
        <v>1099</v>
      </c>
      <c r="N35" s="29">
        <v>1936</v>
      </c>
      <c r="O35" s="24" t="s">
        <v>1174</v>
      </c>
      <c r="P35" s="70">
        <v>25</v>
      </c>
      <c r="Q35" s="70">
        <v>8.4</v>
      </c>
      <c r="R35" s="29"/>
      <c r="S35" s="29" t="s">
        <v>181</v>
      </c>
      <c r="T35" s="84">
        <v>44075</v>
      </c>
      <c r="U35" s="28" t="s">
        <v>1240</v>
      </c>
      <c r="V35" s="54" t="s">
        <v>66</v>
      </c>
      <c r="W35" s="28" t="s">
        <v>1241</v>
      </c>
      <c r="X35" s="23" t="s">
        <v>1239</v>
      </c>
      <c r="Y35" s="28" t="s">
        <v>1239</v>
      </c>
      <c r="Z35" s="28" t="s">
        <v>1256</v>
      </c>
      <c r="AA35" s="28" t="s">
        <v>1241</v>
      </c>
      <c r="AB35" s="28" t="s">
        <v>1256</v>
      </c>
      <c r="AC35" s="28" t="s">
        <v>1239</v>
      </c>
      <c r="AD35" s="28" t="s">
        <v>1282</v>
      </c>
    </row>
    <row r="36" spans="1:30" ht="15.75" x14ac:dyDescent="0.25">
      <c r="A36" s="23" t="s">
        <v>376</v>
      </c>
      <c r="B36" s="28" t="s">
        <v>407</v>
      </c>
      <c r="C36" s="28" t="s">
        <v>406</v>
      </c>
      <c r="D36" s="28" t="s">
        <v>406</v>
      </c>
      <c r="E36" s="51">
        <v>5146675</v>
      </c>
      <c r="F36" s="51">
        <v>493993</v>
      </c>
      <c r="G36" s="51" t="s">
        <v>1023</v>
      </c>
      <c r="H36" s="51">
        <v>46.473616</v>
      </c>
      <c r="I36" s="51">
        <v>-81.078249999999997</v>
      </c>
      <c r="J36" s="29" t="s">
        <v>1021</v>
      </c>
      <c r="K36" s="51" t="s">
        <v>1022</v>
      </c>
      <c r="L36" s="51" t="s">
        <v>1024</v>
      </c>
      <c r="M36" s="23" t="s">
        <v>1099</v>
      </c>
      <c r="N36" s="51">
        <v>1950</v>
      </c>
      <c r="O36" s="24" t="s">
        <v>1173</v>
      </c>
      <c r="P36" s="51">
        <v>8</v>
      </c>
      <c r="Q36" s="51" t="s">
        <v>1215</v>
      </c>
      <c r="R36" s="29"/>
      <c r="S36" s="29"/>
      <c r="T36" s="85" t="s">
        <v>1157</v>
      </c>
      <c r="U36" s="23"/>
      <c r="V36" s="54" t="s">
        <v>66</v>
      </c>
      <c r="W36" s="23"/>
      <c r="X36" s="23" t="s">
        <v>1241</v>
      </c>
      <c r="Y36" s="23"/>
      <c r="Z36" s="23"/>
      <c r="AA36" s="23"/>
      <c r="AB36" s="23"/>
      <c r="AC36" s="23"/>
      <c r="AD36" s="23"/>
    </row>
    <row r="37" spans="1:30" ht="15.75" x14ac:dyDescent="0.25">
      <c r="A37" s="24" t="s">
        <v>376</v>
      </c>
      <c r="B37" s="30" t="s">
        <v>408</v>
      </c>
      <c r="C37" s="24" t="s">
        <v>406</v>
      </c>
      <c r="D37" s="24" t="s">
        <v>406</v>
      </c>
      <c r="E37" s="52">
        <v>5145534</v>
      </c>
      <c r="F37" s="52">
        <v>493334</v>
      </c>
      <c r="G37" s="53" t="s">
        <v>1023</v>
      </c>
      <c r="H37" s="53">
        <v>46.463344494546</v>
      </c>
      <c r="I37" s="53">
        <v>-81.086815598917397</v>
      </c>
      <c r="J37" s="24" t="s">
        <v>1021</v>
      </c>
      <c r="K37" s="53" t="s">
        <v>1022</v>
      </c>
      <c r="L37" s="53" t="s">
        <v>1024</v>
      </c>
      <c r="M37" s="24" t="s">
        <v>1099</v>
      </c>
      <c r="N37" s="24">
        <v>1945</v>
      </c>
      <c r="O37" s="24" t="s">
        <v>1174</v>
      </c>
      <c r="P37" s="24">
        <v>37</v>
      </c>
      <c r="Q37" s="78">
        <v>70450000</v>
      </c>
      <c r="R37" s="78"/>
      <c r="S37" s="78"/>
      <c r="T37" s="83" t="s">
        <v>1157</v>
      </c>
      <c r="U37" s="24"/>
      <c r="V37" s="53" t="s">
        <v>66</v>
      </c>
      <c r="W37" s="24"/>
      <c r="X37" s="24" t="s">
        <v>1241</v>
      </c>
      <c r="Y37" s="24"/>
      <c r="Z37" s="24"/>
      <c r="AA37" s="24"/>
      <c r="AB37" s="24"/>
      <c r="AC37" s="24"/>
      <c r="AD37" s="24"/>
    </row>
    <row r="38" spans="1:30" ht="15.75" x14ac:dyDescent="0.25">
      <c r="A38" s="23" t="s">
        <v>377</v>
      </c>
      <c r="B38" s="28" t="s">
        <v>409</v>
      </c>
      <c r="C38" s="28" t="s">
        <v>406</v>
      </c>
      <c r="D38" s="28" t="s">
        <v>406</v>
      </c>
      <c r="E38" s="51">
        <v>5144890</v>
      </c>
      <c r="F38" s="51">
        <v>492613</v>
      </c>
      <c r="G38" s="51" t="s">
        <v>1023</v>
      </c>
      <c r="H38" s="51">
        <v>46.457541236898599</v>
      </c>
      <c r="I38" s="51">
        <v>-81.096195424441206</v>
      </c>
      <c r="J38" s="29" t="s">
        <v>1021</v>
      </c>
      <c r="K38" s="51" t="s">
        <v>1022</v>
      </c>
      <c r="L38" s="51" t="s">
        <v>1024</v>
      </c>
      <c r="M38" s="23" t="s">
        <v>1099</v>
      </c>
      <c r="N38" s="51">
        <v>1960</v>
      </c>
      <c r="O38" s="24" t="s">
        <v>1174</v>
      </c>
      <c r="P38" s="51">
        <v>34</v>
      </c>
      <c r="Q38" s="51">
        <v>75540000</v>
      </c>
      <c r="R38" s="29"/>
      <c r="S38" s="29"/>
      <c r="T38" s="85" t="s">
        <v>1157</v>
      </c>
      <c r="U38" s="23"/>
      <c r="V38" s="54" t="s">
        <v>66</v>
      </c>
      <c r="W38" s="23"/>
      <c r="X38" s="23" t="s">
        <v>1241</v>
      </c>
      <c r="Y38" s="23"/>
      <c r="Z38" s="23"/>
      <c r="AA38" s="23"/>
      <c r="AB38" s="23"/>
      <c r="AC38" s="23"/>
      <c r="AD38" s="23"/>
    </row>
    <row r="39" spans="1:30" ht="15.75" x14ac:dyDescent="0.25">
      <c r="A39" s="23" t="s">
        <v>377</v>
      </c>
      <c r="B39" s="31" t="s">
        <v>410</v>
      </c>
      <c r="C39" s="28" t="s">
        <v>406</v>
      </c>
      <c r="D39" s="28" t="s">
        <v>406</v>
      </c>
      <c r="E39" s="51">
        <v>5144359</v>
      </c>
      <c r="F39" s="51">
        <v>492314</v>
      </c>
      <c r="G39" s="51" t="s">
        <v>1023</v>
      </c>
      <c r="H39" s="51">
        <v>46.452759102389102</v>
      </c>
      <c r="I39" s="51">
        <v>-81.100080319044494</v>
      </c>
      <c r="J39" s="29" t="s">
        <v>1021</v>
      </c>
      <c r="K39" s="51" t="s">
        <v>1022</v>
      </c>
      <c r="L39" s="51" t="s">
        <v>1024</v>
      </c>
      <c r="M39" s="23" t="s">
        <v>1099</v>
      </c>
      <c r="N39" s="51">
        <v>1960</v>
      </c>
      <c r="O39" s="24" t="s">
        <v>1174</v>
      </c>
      <c r="P39" s="51">
        <v>31</v>
      </c>
      <c r="Q39" s="51">
        <v>75540000</v>
      </c>
      <c r="R39" s="29"/>
      <c r="S39" s="29"/>
      <c r="T39" s="85" t="s">
        <v>1157</v>
      </c>
      <c r="U39" s="23"/>
      <c r="V39" s="54" t="s">
        <v>66</v>
      </c>
      <c r="W39" s="23"/>
      <c r="X39" s="23" t="s">
        <v>1241</v>
      </c>
      <c r="Y39" s="23"/>
      <c r="Z39" s="23"/>
      <c r="AA39" s="23"/>
      <c r="AB39" s="23"/>
      <c r="AC39" s="23"/>
      <c r="AD39" s="23"/>
    </row>
    <row r="40" spans="1:30" ht="15.75" x14ac:dyDescent="0.25">
      <c r="A40" s="23" t="s">
        <v>377</v>
      </c>
      <c r="B40" s="31" t="s">
        <v>411</v>
      </c>
      <c r="C40" s="28" t="s">
        <v>406</v>
      </c>
      <c r="D40" s="28" t="s">
        <v>406</v>
      </c>
      <c r="E40" s="51">
        <v>5143240</v>
      </c>
      <c r="F40" s="51">
        <v>491040</v>
      </c>
      <c r="G40" s="51" t="s">
        <v>1023</v>
      </c>
      <c r="H40" s="51">
        <v>46.442672811163099</v>
      </c>
      <c r="I40" s="51">
        <v>-81.116647692920694</v>
      </c>
      <c r="J40" s="29" t="s">
        <v>1021</v>
      </c>
      <c r="K40" s="51" t="s">
        <v>1022</v>
      </c>
      <c r="L40" s="51" t="s">
        <v>1024</v>
      </c>
      <c r="M40" s="23" t="s">
        <v>1099</v>
      </c>
      <c r="N40" s="51">
        <v>1960</v>
      </c>
      <c r="O40" s="24" t="s">
        <v>1174</v>
      </c>
      <c r="P40" s="51">
        <v>34</v>
      </c>
      <c r="Q40" s="51">
        <v>75540000</v>
      </c>
      <c r="R40" s="29"/>
      <c r="S40" s="29"/>
      <c r="T40" s="85" t="s">
        <v>1157</v>
      </c>
      <c r="U40" s="23"/>
      <c r="V40" s="54" t="s">
        <v>66</v>
      </c>
      <c r="W40" s="23"/>
      <c r="X40" s="23" t="s">
        <v>1241</v>
      </c>
      <c r="Y40" s="23"/>
      <c r="Z40" s="23"/>
      <c r="AA40" s="23"/>
      <c r="AB40" s="23"/>
      <c r="AC40" s="23"/>
      <c r="AD40" s="23"/>
    </row>
    <row r="41" spans="1:30" ht="15.75" x14ac:dyDescent="0.25">
      <c r="A41" s="23" t="s">
        <v>377</v>
      </c>
      <c r="B41" s="31" t="s">
        <v>412</v>
      </c>
      <c r="C41" s="28" t="s">
        <v>406</v>
      </c>
      <c r="D41" s="28" t="s">
        <v>406</v>
      </c>
      <c r="E41" s="51">
        <v>5143770</v>
      </c>
      <c r="F41" s="51">
        <v>491670</v>
      </c>
      <c r="G41" s="51" t="s">
        <v>1023</v>
      </c>
      <c r="H41" s="51">
        <v>46.447450683141199</v>
      </c>
      <c r="I41" s="51">
        <v>-81.108455382930202</v>
      </c>
      <c r="J41" s="29" t="s">
        <v>1021</v>
      </c>
      <c r="K41" s="51" t="s">
        <v>1022</v>
      </c>
      <c r="L41" s="51" t="s">
        <v>1024</v>
      </c>
      <c r="M41" s="23" t="s">
        <v>1099</v>
      </c>
      <c r="N41" s="51">
        <v>1960</v>
      </c>
      <c r="O41" s="24" t="s">
        <v>1174</v>
      </c>
      <c r="P41" s="51">
        <v>4</v>
      </c>
      <c r="Q41" s="51">
        <v>75540000</v>
      </c>
      <c r="R41" s="29"/>
      <c r="S41" s="29"/>
      <c r="T41" s="85" t="s">
        <v>1157</v>
      </c>
      <c r="U41" s="23"/>
      <c r="V41" s="54" t="s">
        <v>66</v>
      </c>
      <c r="W41" s="23"/>
      <c r="X41" s="23" t="s">
        <v>1239</v>
      </c>
      <c r="Y41" s="23"/>
      <c r="Z41" s="23"/>
      <c r="AA41" s="23"/>
      <c r="AB41" s="23"/>
      <c r="AC41" s="23"/>
      <c r="AD41" s="23"/>
    </row>
    <row r="42" spans="1:30" ht="15.75" x14ac:dyDescent="0.25">
      <c r="A42" s="23" t="s">
        <v>377</v>
      </c>
      <c r="B42" s="31" t="s">
        <v>413</v>
      </c>
      <c r="C42" s="28" t="s">
        <v>406</v>
      </c>
      <c r="D42" s="28" t="s">
        <v>406</v>
      </c>
      <c r="E42" s="51">
        <v>5143900</v>
      </c>
      <c r="F42" s="51">
        <v>490517</v>
      </c>
      <c r="G42" s="51" t="s">
        <v>1023</v>
      </c>
      <c r="H42" s="51">
        <v>46.448605412625</v>
      </c>
      <c r="I42" s="51">
        <v>-81.123469884624896</v>
      </c>
      <c r="J42" s="29" t="s">
        <v>1021</v>
      </c>
      <c r="K42" s="51" t="s">
        <v>1022</v>
      </c>
      <c r="L42" s="51" t="s">
        <v>1024</v>
      </c>
      <c r="M42" s="23" t="s">
        <v>1099</v>
      </c>
      <c r="N42" s="29">
        <v>1960</v>
      </c>
      <c r="O42" s="24" t="s">
        <v>1174</v>
      </c>
      <c r="P42" s="51">
        <v>30</v>
      </c>
      <c r="Q42" s="51">
        <v>75540000</v>
      </c>
      <c r="R42" s="29"/>
      <c r="S42" s="29"/>
      <c r="T42" s="85" t="s">
        <v>1157</v>
      </c>
      <c r="U42" s="23"/>
      <c r="V42" s="54" t="s">
        <v>66</v>
      </c>
      <c r="W42" s="23"/>
      <c r="X42" s="23" t="s">
        <v>1241</v>
      </c>
      <c r="Y42" s="23"/>
      <c r="Z42" s="23"/>
      <c r="AA42" s="23"/>
      <c r="AB42" s="23"/>
      <c r="AC42" s="23"/>
      <c r="AD42" s="23"/>
    </row>
    <row r="43" spans="1:30" ht="15.75" x14ac:dyDescent="0.25">
      <c r="A43" s="23" t="s">
        <v>377</v>
      </c>
      <c r="B43" s="31" t="s">
        <v>414</v>
      </c>
      <c r="C43" s="28" t="s">
        <v>406</v>
      </c>
      <c r="D43" s="28" t="s">
        <v>406</v>
      </c>
      <c r="E43" s="51">
        <v>5143360</v>
      </c>
      <c r="F43" s="51">
        <v>490668</v>
      </c>
      <c r="G43" s="51" t="s">
        <v>1023</v>
      </c>
      <c r="H43" s="51">
        <v>46.4437477240688</v>
      </c>
      <c r="I43" s="51">
        <v>-81.121493044973604</v>
      </c>
      <c r="J43" s="29" t="s">
        <v>1021</v>
      </c>
      <c r="K43" s="51" t="s">
        <v>1022</v>
      </c>
      <c r="L43" s="51" t="s">
        <v>1024</v>
      </c>
      <c r="M43" s="23" t="s">
        <v>1099</v>
      </c>
      <c r="N43" s="51">
        <v>1960</v>
      </c>
      <c r="O43" s="24" t="s">
        <v>1174</v>
      </c>
      <c r="P43" s="51">
        <v>45</v>
      </c>
      <c r="Q43" s="51">
        <v>75540000</v>
      </c>
      <c r="R43" s="29"/>
      <c r="S43" s="29"/>
      <c r="T43" s="85" t="s">
        <v>1157</v>
      </c>
      <c r="U43" s="23"/>
      <c r="V43" s="54" t="s">
        <v>66</v>
      </c>
      <c r="W43" s="23"/>
      <c r="X43" s="23" t="s">
        <v>1241</v>
      </c>
      <c r="Y43" s="23"/>
      <c r="Z43" s="23"/>
      <c r="AA43" s="23"/>
      <c r="AB43" s="23"/>
      <c r="AC43" s="23"/>
      <c r="AD43" s="23"/>
    </row>
    <row r="44" spans="1:30" ht="15.75" x14ac:dyDescent="0.25">
      <c r="A44" s="23" t="s">
        <v>378</v>
      </c>
      <c r="B44" s="31" t="s">
        <v>415</v>
      </c>
      <c r="C44" s="28" t="s">
        <v>406</v>
      </c>
      <c r="D44" s="28" t="s">
        <v>406</v>
      </c>
      <c r="E44" s="51">
        <v>5146178</v>
      </c>
      <c r="F44" s="51">
        <v>490058</v>
      </c>
      <c r="G44" s="51" t="s">
        <v>1023</v>
      </c>
      <c r="H44" s="51">
        <v>46.469099884327299</v>
      </c>
      <c r="I44" s="51">
        <v>-81.129494700639199</v>
      </c>
      <c r="J44" s="29" t="s">
        <v>1021</v>
      </c>
      <c r="K44" s="51" t="s">
        <v>1022</v>
      </c>
      <c r="L44" s="51" t="s">
        <v>1024</v>
      </c>
      <c r="M44" s="23" t="s">
        <v>363</v>
      </c>
      <c r="N44" s="51">
        <v>1985</v>
      </c>
      <c r="O44" s="24" t="s">
        <v>1174</v>
      </c>
      <c r="P44" s="51">
        <v>11</v>
      </c>
      <c r="Q44" s="51">
        <v>150930000</v>
      </c>
      <c r="R44" s="29"/>
      <c r="S44" s="29"/>
      <c r="T44" s="85" t="s">
        <v>1157</v>
      </c>
      <c r="U44" s="23"/>
      <c r="V44" s="54" t="s">
        <v>66</v>
      </c>
      <c r="W44" s="23"/>
      <c r="X44" s="23" t="s">
        <v>1239</v>
      </c>
      <c r="Y44" s="23"/>
      <c r="Z44" s="23"/>
      <c r="AA44" s="23"/>
      <c r="AB44" s="23"/>
      <c r="AC44" s="23"/>
      <c r="AD44" s="23" t="s">
        <v>1283</v>
      </c>
    </row>
    <row r="45" spans="1:30" ht="15.75" x14ac:dyDescent="0.25">
      <c r="A45" s="23" t="s">
        <v>378</v>
      </c>
      <c r="B45" s="31" t="s">
        <v>416</v>
      </c>
      <c r="C45" s="28" t="s">
        <v>406</v>
      </c>
      <c r="D45" s="28" t="s">
        <v>406</v>
      </c>
      <c r="E45" s="51">
        <v>5145423</v>
      </c>
      <c r="F45" s="51">
        <v>489657</v>
      </c>
      <c r="G45" s="51" t="s">
        <v>1023</v>
      </c>
      <c r="H45" s="51">
        <v>46.462299166390203</v>
      </c>
      <c r="I45" s="51">
        <v>-81.134700956758095</v>
      </c>
      <c r="J45" s="29" t="s">
        <v>1021</v>
      </c>
      <c r="K45" s="51" t="s">
        <v>1022</v>
      </c>
      <c r="L45" s="51" t="s">
        <v>1024</v>
      </c>
      <c r="M45" s="23" t="s">
        <v>363</v>
      </c>
      <c r="N45" s="29">
        <v>1985</v>
      </c>
      <c r="O45" s="24" t="s">
        <v>1174</v>
      </c>
      <c r="P45" s="51">
        <v>11</v>
      </c>
      <c r="Q45" s="51">
        <v>150930000</v>
      </c>
      <c r="R45" s="29"/>
      <c r="S45" s="29"/>
      <c r="T45" s="85" t="s">
        <v>1157</v>
      </c>
      <c r="U45" s="23"/>
      <c r="V45" s="54" t="s">
        <v>66</v>
      </c>
      <c r="W45" s="23"/>
      <c r="X45" s="23" t="s">
        <v>1239</v>
      </c>
      <c r="Y45" s="23"/>
      <c r="Z45" s="23"/>
      <c r="AA45" s="23"/>
      <c r="AB45" s="23"/>
      <c r="AC45" s="23"/>
      <c r="AD45" s="23" t="s">
        <v>1283</v>
      </c>
    </row>
    <row r="46" spans="1:30" ht="15.75" x14ac:dyDescent="0.25">
      <c r="A46" s="23" t="s">
        <v>378</v>
      </c>
      <c r="B46" s="31" t="s">
        <v>417</v>
      </c>
      <c r="C46" s="28" t="s">
        <v>406</v>
      </c>
      <c r="D46" s="28" t="s">
        <v>406</v>
      </c>
      <c r="E46" s="51">
        <v>5148340</v>
      </c>
      <c r="F46" s="51">
        <v>490490</v>
      </c>
      <c r="G46" s="51" t="s">
        <v>1023</v>
      </c>
      <c r="H46" s="51">
        <v>46.488563178672798</v>
      </c>
      <c r="I46" s="51">
        <v>-81.123912068337802</v>
      </c>
      <c r="J46" s="29" t="s">
        <v>1021</v>
      </c>
      <c r="K46" s="51" t="s">
        <v>1022</v>
      </c>
      <c r="L46" s="51" t="s">
        <v>1024</v>
      </c>
      <c r="M46" s="23" t="s">
        <v>363</v>
      </c>
      <c r="N46" s="29">
        <v>1985</v>
      </c>
      <c r="O46" s="24" t="s">
        <v>1178</v>
      </c>
      <c r="P46" s="51">
        <v>14</v>
      </c>
      <c r="Q46" s="51">
        <v>2.9</v>
      </c>
      <c r="R46" s="29"/>
      <c r="S46" s="29" t="s">
        <v>181</v>
      </c>
      <c r="T46" s="85">
        <v>44075</v>
      </c>
      <c r="U46" s="23" t="s">
        <v>1240</v>
      </c>
      <c r="V46" s="54" t="s">
        <v>66</v>
      </c>
      <c r="W46" s="23" t="s">
        <v>1241</v>
      </c>
      <c r="X46" s="23" t="s">
        <v>1239</v>
      </c>
      <c r="Y46" s="23" t="s">
        <v>1239</v>
      </c>
      <c r="Z46" s="23" t="s">
        <v>1256</v>
      </c>
      <c r="AA46" s="23" t="s">
        <v>1284</v>
      </c>
      <c r="AB46" s="23" t="s">
        <v>1256</v>
      </c>
      <c r="AC46" s="23" t="s">
        <v>1239</v>
      </c>
      <c r="AD46" s="23" t="s">
        <v>1285</v>
      </c>
    </row>
    <row r="47" spans="1:30" ht="15.75" x14ac:dyDescent="0.25">
      <c r="A47" s="23" t="s">
        <v>378</v>
      </c>
      <c r="B47" s="31" t="s">
        <v>418</v>
      </c>
      <c r="C47" s="28" t="s">
        <v>406</v>
      </c>
      <c r="D47" s="28" t="s">
        <v>406</v>
      </c>
      <c r="E47" s="51"/>
      <c r="F47" s="51"/>
      <c r="G47" s="51"/>
      <c r="H47" s="51"/>
      <c r="I47" s="51"/>
      <c r="J47" s="29" t="s">
        <v>1021</v>
      </c>
      <c r="K47" s="51"/>
      <c r="L47" s="51"/>
      <c r="M47" s="23" t="s">
        <v>363</v>
      </c>
      <c r="N47" s="29"/>
      <c r="O47" s="24" t="s">
        <v>66</v>
      </c>
      <c r="P47" s="71"/>
      <c r="Q47" s="71"/>
      <c r="R47" s="29"/>
      <c r="S47" s="29"/>
      <c r="T47" s="84"/>
      <c r="U47" s="23"/>
      <c r="V47" s="54" t="s">
        <v>66</v>
      </c>
      <c r="W47" s="23"/>
      <c r="X47" s="23" t="s">
        <v>1241</v>
      </c>
      <c r="Y47" s="23"/>
      <c r="Z47" s="23"/>
      <c r="AA47" s="23"/>
      <c r="AB47" s="23"/>
      <c r="AC47" s="23"/>
      <c r="AD47" s="23"/>
    </row>
    <row r="48" spans="1:30" ht="15.75" x14ac:dyDescent="0.25">
      <c r="A48" s="23" t="s">
        <v>378</v>
      </c>
      <c r="B48" s="31" t="s">
        <v>419</v>
      </c>
      <c r="C48" s="28" t="s">
        <v>406</v>
      </c>
      <c r="D48" s="28" t="s">
        <v>406</v>
      </c>
      <c r="E48" s="54"/>
      <c r="F48" s="54"/>
      <c r="G48" s="54"/>
      <c r="H48" s="54"/>
      <c r="I48" s="54"/>
      <c r="J48" s="29" t="s">
        <v>1021</v>
      </c>
      <c r="K48" s="54"/>
      <c r="L48" s="54"/>
      <c r="M48" s="23" t="s">
        <v>363</v>
      </c>
      <c r="N48" s="54"/>
      <c r="O48" s="24" t="s">
        <v>66</v>
      </c>
      <c r="P48" s="54"/>
      <c r="Q48" s="54"/>
      <c r="R48" s="29"/>
      <c r="S48" s="29"/>
      <c r="T48" s="85"/>
      <c r="U48" s="23"/>
      <c r="V48" s="54" t="s">
        <v>66</v>
      </c>
      <c r="W48" s="23"/>
      <c r="X48" s="23" t="s">
        <v>1241</v>
      </c>
      <c r="Y48" s="23"/>
      <c r="Z48" s="23"/>
      <c r="AA48" s="23"/>
      <c r="AB48" s="23"/>
      <c r="AC48" s="23"/>
      <c r="AD48" s="23"/>
    </row>
    <row r="49" spans="1:30" ht="15.75" x14ac:dyDescent="0.25">
      <c r="A49" s="23" t="s">
        <v>378</v>
      </c>
      <c r="B49" s="31" t="s">
        <v>420</v>
      </c>
      <c r="C49" s="28" t="s">
        <v>406</v>
      </c>
      <c r="D49" s="28" t="s">
        <v>406</v>
      </c>
      <c r="E49" s="54"/>
      <c r="F49" s="54"/>
      <c r="G49" s="54"/>
      <c r="H49" s="54"/>
      <c r="I49" s="54"/>
      <c r="J49" s="29" t="s">
        <v>1021</v>
      </c>
      <c r="K49" s="54"/>
      <c r="L49" s="54"/>
      <c r="M49" s="23" t="s">
        <v>363</v>
      </c>
      <c r="N49" s="54"/>
      <c r="O49" s="24" t="s">
        <v>66</v>
      </c>
      <c r="P49" s="54"/>
      <c r="Q49" s="54"/>
      <c r="R49" s="29"/>
      <c r="S49" s="29"/>
      <c r="T49" s="85"/>
      <c r="U49" s="23"/>
      <c r="V49" s="54" t="s">
        <v>66</v>
      </c>
      <c r="W49" s="23"/>
      <c r="X49" s="23" t="s">
        <v>1241</v>
      </c>
      <c r="Y49" s="23"/>
      <c r="Z49" s="23"/>
      <c r="AA49" s="23"/>
      <c r="AB49" s="23"/>
      <c r="AC49" s="23"/>
      <c r="AD49" s="23"/>
    </row>
    <row r="50" spans="1:30" ht="15.75" x14ac:dyDescent="0.25">
      <c r="A50" s="23" t="s">
        <v>378</v>
      </c>
      <c r="B50" s="31" t="s">
        <v>421</v>
      </c>
      <c r="C50" s="28" t="s">
        <v>406</v>
      </c>
      <c r="D50" s="28" t="s">
        <v>406</v>
      </c>
      <c r="E50" s="54"/>
      <c r="F50" s="54"/>
      <c r="G50" s="54"/>
      <c r="H50" s="54"/>
      <c r="I50" s="54"/>
      <c r="J50" s="29" t="s">
        <v>1021</v>
      </c>
      <c r="K50" s="54"/>
      <c r="L50" s="54"/>
      <c r="M50" s="23" t="s">
        <v>363</v>
      </c>
      <c r="N50" s="54"/>
      <c r="O50" s="24" t="s">
        <v>66</v>
      </c>
      <c r="P50" s="54"/>
      <c r="Q50" s="54"/>
      <c r="R50" s="29"/>
      <c r="S50" s="29"/>
      <c r="T50" s="85"/>
      <c r="U50" s="23"/>
      <c r="V50" s="54" t="s">
        <v>66</v>
      </c>
      <c r="W50" s="23"/>
      <c r="X50" s="23" t="s">
        <v>1241</v>
      </c>
      <c r="Y50" s="23"/>
      <c r="Z50" s="23"/>
      <c r="AA50" s="23"/>
      <c r="AB50" s="23"/>
      <c r="AC50" s="23"/>
      <c r="AD50" s="23"/>
    </row>
    <row r="51" spans="1:30" ht="15.75" x14ac:dyDescent="0.25">
      <c r="A51" s="23" t="s">
        <v>378</v>
      </c>
      <c r="B51" s="31" t="s">
        <v>422</v>
      </c>
      <c r="C51" s="28" t="s">
        <v>406</v>
      </c>
      <c r="D51" s="28" t="s">
        <v>406</v>
      </c>
      <c r="E51" s="54"/>
      <c r="F51" s="54"/>
      <c r="G51" s="54"/>
      <c r="H51" s="54"/>
      <c r="I51" s="54"/>
      <c r="J51" s="29" t="s">
        <v>1021</v>
      </c>
      <c r="K51" s="54"/>
      <c r="L51" s="54"/>
      <c r="M51" s="23" t="s">
        <v>363</v>
      </c>
      <c r="N51" s="54"/>
      <c r="O51" s="24" t="s">
        <v>66</v>
      </c>
      <c r="P51" s="54"/>
      <c r="Q51" s="54"/>
      <c r="R51" s="29"/>
      <c r="S51" s="29"/>
      <c r="T51" s="85"/>
      <c r="U51" s="23"/>
      <c r="V51" s="54" t="s">
        <v>66</v>
      </c>
      <c r="W51" s="23"/>
      <c r="X51" s="23" t="s">
        <v>1241</v>
      </c>
      <c r="Y51" s="23"/>
      <c r="Z51" s="23"/>
      <c r="AA51" s="23"/>
      <c r="AB51" s="23"/>
      <c r="AC51" s="23"/>
      <c r="AD51" s="23"/>
    </row>
    <row r="52" spans="1:30" ht="15.75" x14ac:dyDescent="0.25">
      <c r="A52" s="23" t="s">
        <v>378</v>
      </c>
      <c r="B52" s="31" t="s">
        <v>423</v>
      </c>
      <c r="C52" s="28" t="s">
        <v>406</v>
      </c>
      <c r="D52" s="28" t="s">
        <v>406</v>
      </c>
      <c r="E52" s="54">
        <v>5147526</v>
      </c>
      <c r="F52" s="54">
        <v>487980</v>
      </c>
      <c r="G52" s="54" t="s">
        <v>1023</v>
      </c>
      <c r="H52" s="54">
        <v>46.481197444691297</v>
      </c>
      <c r="I52" s="54">
        <v>-81.156595382345103</v>
      </c>
      <c r="J52" s="29" t="s">
        <v>1021</v>
      </c>
      <c r="K52" s="54" t="s">
        <v>1022</v>
      </c>
      <c r="L52" s="54" t="s">
        <v>1024</v>
      </c>
      <c r="M52" s="23" t="s">
        <v>363</v>
      </c>
      <c r="N52" s="54">
        <v>1996</v>
      </c>
      <c r="O52" s="24" t="s">
        <v>1174</v>
      </c>
      <c r="P52" s="54">
        <v>27</v>
      </c>
      <c r="Q52" s="54">
        <v>150930000</v>
      </c>
      <c r="R52" s="29"/>
      <c r="S52" s="29"/>
      <c r="T52" s="85" t="s">
        <v>1157</v>
      </c>
      <c r="U52" s="23"/>
      <c r="V52" s="54" t="s">
        <v>66</v>
      </c>
      <c r="W52" s="23"/>
      <c r="X52" s="23" t="s">
        <v>1241</v>
      </c>
      <c r="Y52" s="23"/>
      <c r="Z52" s="23"/>
      <c r="AA52" s="23"/>
      <c r="AB52" s="23"/>
      <c r="AC52" s="23"/>
      <c r="AD52" s="23"/>
    </row>
    <row r="53" spans="1:30" ht="15.75" x14ac:dyDescent="0.25">
      <c r="A53" s="23" t="s">
        <v>378</v>
      </c>
      <c r="B53" s="32" t="s">
        <v>424</v>
      </c>
      <c r="C53" s="28" t="s">
        <v>406</v>
      </c>
      <c r="D53" s="28" t="s">
        <v>406</v>
      </c>
      <c r="E53" s="51"/>
      <c r="F53" s="51"/>
      <c r="G53" s="51"/>
      <c r="H53" s="51"/>
      <c r="I53" s="51"/>
      <c r="J53" s="29" t="s">
        <v>1021</v>
      </c>
      <c r="K53" s="51"/>
      <c r="L53" s="51"/>
      <c r="M53" s="23" t="s">
        <v>363</v>
      </c>
      <c r="N53" s="51"/>
      <c r="O53" s="24" t="s">
        <v>66</v>
      </c>
      <c r="P53" s="51"/>
      <c r="Q53" s="51"/>
      <c r="R53" s="29"/>
      <c r="S53" s="29"/>
      <c r="T53" s="85"/>
      <c r="U53" s="23"/>
      <c r="V53" s="54" t="s">
        <v>66</v>
      </c>
      <c r="W53" s="23"/>
      <c r="X53" s="23" t="s">
        <v>1241</v>
      </c>
      <c r="Y53" s="23"/>
      <c r="Z53" s="23"/>
      <c r="AA53" s="23"/>
      <c r="AB53" s="23"/>
      <c r="AC53" s="23"/>
      <c r="AD53" s="23"/>
    </row>
    <row r="54" spans="1:30" ht="15.75" x14ac:dyDescent="0.25">
      <c r="A54" s="23" t="s">
        <v>378</v>
      </c>
      <c r="B54" s="31" t="s">
        <v>425</v>
      </c>
      <c r="C54" s="28" t="s">
        <v>406</v>
      </c>
      <c r="D54" s="28" t="s">
        <v>406</v>
      </c>
      <c r="E54" s="54"/>
      <c r="F54" s="54"/>
      <c r="G54" s="54"/>
      <c r="H54" s="54"/>
      <c r="I54" s="54"/>
      <c r="J54" s="29" t="s">
        <v>1021</v>
      </c>
      <c r="K54" s="54"/>
      <c r="L54" s="54"/>
      <c r="M54" s="23" t="s">
        <v>363</v>
      </c>
      <c r="N54" s="54"/>
      <c r="O54" s="24" t="s">
        <v>66</v>
      </c>
      <c r="P54" s="54"/>
      <c r="Q54" s="54"/>
      <c r="R54" s="29"/>
      <c r="S54" s="29"/>
      <c r="T54" s="85"/>
      <c r="U54" s="23"/>
      <c r="V54" s="54" t="s">
        <v>66</v>
      </c>
      <c r="W54" s="23"/>
      <c r="X54" s="23" t="s">
        <v>1241</v>
      </c>
      <c r="Y54" s="23"/>
      <c r="Z54" s="23"/>
      <c r="AA54" s="23"/>
      <c r="AB54" s="23"/>
      <c r="AC54" s="23"/>
      <c r="AD54" s="23"/>
    </row>
    <row r="55" spans="1:30" ht="15.75" x14ac:dyDescent="0.25">
      <c r="A55" s="23" t="s">
        <v>378</v>
      </c>
      <c r="B55" s="31" t="s">
        <v>426</v>
      </c>
      <c r="C55" s="28" t="s">
        <v>406</v>
      </c>
      <c r="D55" s="28" t="s">
        <v>406</v>
      </c>
      <c r="E55" s="54"/>
      <c r="F55" s="54"/>
      <c r="G55" s="54"/>
      <c r="H55" s="54"/>
      <c r="I55" s="54"/>
      <c r="J55" s="29" t="s">
        <v>1021</v>
      </c>
      <c r="K55" s="54"/>
      <c r="L55" s="54"/>
      <c r="M55" s="23" t="s">
        <v>363</v>
      </c>
      <c r="N55" s="54"/>
      <c r="O55" s="24" t="s">
        <v>66</v>
      </c>
      <c r="P55" s="54"/>
      <c r="Q55" s="54"/>
      <c r="R55" s="29"/>
      <c r="S55" s="29"/>
      <c r="T55" s="85"/>
      <c r="U55" s="23"/>
      <c r="V55" s="54" t="s">
        <v>66</v>
      </c>
      <c r="W55" s="23"/>
      <c r="X55" s="23" t="s">
        <v>1241</v>
      </c>
      <c r="Y55" s="23"/>
      <c r="Z55" s="23"/>
      <c r="AA55" s="23"/>
      <c r="AB55" s="23"/>
      <c r="AC55" s="23"/>
      <c r="AD55" s="23"/>
    </row>
    <row r="56" spans="1:30" ht="15.75" x14ac:dyDescent="0.25">
      <c r="A56" s="23" t="s">
        <v>378</v>
      </c>
      <c r="B56" s="31" t="s">
        <v>427</v>
      </c>
      <c r="C56" s="28" t="s">
        <v>406</v>
      </c>
      <c r="D56" s="28" t="s">
        <v>406</v>
      </c>
      <c r="E56" s="54"/>
      <c r="F56" s="54"/>
      <c r="G56" s="54"/>
      <c r="H56" s="54"/>
      <c r="I56" s="54"/>
      <c r="J56" s="29" t="s">
        <v>1021</v>
      </c>
      <c r="K56" s="54"/>
      <c r="L56" s="54"/>
      <c r="M56" s="23" t="s">
        <v>363</v>
      </c>
      <c r="N56" s="54"/>
      <c r="O56" s="24" t="s">
        <v>66</v>
      </c>
      <c r="P56" s="54"/>
      <c r="Q56" s="54"/>
      <c r="R56" s="29"/>
      <c r="S56" s="29"/>
      <c r="T56" s="85"/>
      <c r="U56" s="23"/>
      <c r="V56" s="54" t="s">
        <v>66</v>
      </c>
      <c r="W56" s="23"/>
      <c r="X56" s="23" t="s">
        <v>1241</v>
      </c>
      <c r="Y56" s="23"/>
      <c r="Z56" s="23"/>
      <c r="AA56" s="23"/>
      <c r="AB56" s="23"/>
      <c r="AC56" s="23"/>
      <c r="AD56" s="23"/>
    </row>
    <row r="57" spans="1:30" ht="15.75" x14ac:dyDescent="0.25">
      <c r="A57" s="23" t="s">
        <v>378</v>
      </c>
      <c r="B57" s="31" t="s">
        <v>428</v>
      </c>
      <c r="C57" s="28" t="s">
        <v>406</v>
      </c>
      <c r="D57" s="28" t="s">
        <v>406</v>
      </c>
      <c r="E57" s="54">
        <v>5145289</v>
      </c>
      <c r="F57" s="54">
        <v>488072</v>
      </c>
      <c r="G57" s="54" t="s">
        <v>1023</v>
      </c>
      <c r="H57" s="54">
        <v>46.461067049430198</v>
      </c>
      <c r="I57" s="54">
        <v>-81.155339533172494</v>
      </c>
      <c r="J57" s="29" t="s">
        <v>1021</v>
      </c>
      <c r="K57" s="54" t="s">
        <v>1022</v>
      </c>
      <c r="L57" s="54" t="s">
        <v>1024</v>
      </c>
      <c r="M57" s="23" t="s">
        <v>363</v>
      </c>
      <c r="N57" s="54">
        <v>1985</v>
      </c>
      <c r="O57" s="24" t="s">
        <v>1178</v>
      </c>
      <c r="P57" s="54">
        <v>13</v>
      </c>
      <c r="Q57" s="54">
        <v>18</v>
      </c>
      <c r="R57" s="29"/>
      <c r="S57" s="29" t="s">
        <v>181</v>
      </c>
      <c r="T57" s="85">
        <v>44075</v>
      </c>
      <c r="U57" s="23" t="s">
        <v>1240</v>
      </c>
      <c r="V57" s="54" t="s">
        <v>66</v>
      </c>
      <c r="W57" s="23" t="s">
        <v>1241</v>
      </c>
      <c r="X57" s="23" t="s">
        <v>1239</v>
      </c>
      <c r="Y57" s="23" t="s">
        <v>1239</v>
      </c>
      <c r="Z57" s="23" t="s">
        <v>1256</v>
      </c>
      <c r="AA57" s="23" t="s">
        <v>1284</v>
      </c>
      <c r="AB57" s="23" t="s">
        <v>1256</v>
      </c>
      <c r="AC57" s="23" t="s">
        <v>1239</v>
      </c>
      <c r="AD57" s="23" t="s">
        <v>1286</v>
      </c>
    </row>
    <row r="58" spans="1:30" ht="15.75" x14ac:dyDescent="0.25">
      <c r="A58" s="23" t="s">
        <v>378</v>
      </c>
      <c r="B58" s="31" t="s">
        <v>429</v>
      </c>
      <c r="C58" s="28" t="s">
        <v>406</v>
      </c>
      <c r="D58" s="28" t="s">
        <v>406</v>
      </c>
      <c r="E58" s="51"/>
      <c r="F58" s="51"/>
      <c r="G58" s="51"/>
      <c r="H58" s="51"/>
      <c r="I58" s="51"/>
      <c r="J58" s="29" t="s">
        <v>1021</v>
      </c>
      <c r="K58" s="51"/>
      <c r="L58" s="51"/>
      <c r="M58" s="23" t="s">
        <v>363</v>
      </c>
      <c r="N58" s="29"/>
      <c r="O58" s="24" t="s">
        <v>66</v>
      </c>
      <c r="P58" s="71"/>
      <c r="Q58" s="71"/>
      <c r="R58" s="29"/>
      <c r="S58" s="29"/>
      <c r="T58" s="84"/>
      <c r="U58" s="23"/>
      <c r="V58" s="54" t="s">
        <v>66</v>
      </c>
      <c r="W58" s="23"/>
      <c r="X58" s="23" t="s">
        <v>1241</v>
      </c>
      <c r="Y58" s="23"/>
      <c r="Z58" s="23"/>
      <c r="AA58" s="23"/>
      <c r="AB58" s="23"/>
      <c r="AC58" s="23"/>
      <c r="AD58" s="23"/>
    </row>
    <row r="59" spans="1:30" ht="15.75" x14ac:dyDescent="0.25">
      <c r="A59" s="23" t="s">
        <v>378</v>
      </c>
      <c r="B59" s="31" t="s">
        <v>430</v>
      </c>
      <c r="C59" s="28" t="s">
        <v>406</v>
      </c>
      <c r="D59" s="28" t="s">
        <v>406</v>
      </c>
      <c r="E59" s="54"/>
      <c r="F59" s="54"/>
      <c r="G59" s="54"/>
      <c r="H59" s="54"/>
      <c r="I59" s="54"/>
      <c r="J59" s="29" t="s">
        <v>1021</v>
      </c>
      <c r="K59" s="54"/>
      <c r="L59" s="54"/>
      <c r="M59" s="23" t="s">
        <v>363</v>
      </c>
      <c r="N59" s="54"/>
      <c r="O59" s="24" t="s">
        <v>66</v>
      </c>
      <c r="P59" s="54"/>
      <c r="Q59" s="54"/>
      <c r="R59" s="29"/>
      <c r="S59" s="29"/>
      <c r="T59" s="85"/>
      <c r="U59" s="23"/>
      <c r="V59" s="54" t="s">
        <v>66</v>
      </c>
      <c r="W59" s="23"/>
      <c r="X59" s="23" t="s">
        <v>1241</v>
      </c>
      <c r="Y59" s="23"/>
      <c r="Z59" s="23"/>
      <c r="AA59" s="23"/>
      <c r="AB59" s="23"/>
      <c r="AC59" s="23"/>
      <c r="AD59" s="23"/>
    </row>
    <row r="60" spans="1:30" ht="15.75" x14ac:dyDescent="0.25">
      <c r="A60" s="23" t="s">
        <v>378</v>
      </c>
      <c r="B60" s="31" t="s">
        <v>431</v>
      </c>
      <c r="C60" s="28" t="s">
        <v>406</v>
      </c>
      <c r="D60" s="28" t="s">
        <v>406</v>
      </c>
      <c r="E60" s="54">
        <v>5144424</v>
      </c>
      <c r="F60" s="54">
        <v>488841</v>
      </c>
      <c r="G60" s="54" t="s">
        <v>1023</v>
      </c>
      <c r="H60" s="54">
        <v>46.453295565069403</v>
      </c>
      <c r="I60" s="54">
        <v>-81.145304095374001</v>
      </c>
      <c r="J60" s="29" t="s">
        <v>1021</v>
      </c>
      <c r="K60" s="54" t="s">
        <v>1022</v>
      </c>
      <c r="L60" s="54" t="s">
        <v>1024</v>
      </c>
      <c r="M60" s="23" t="s">
        <v>363</v>
      </c>
      <c r="N60" s="54">
        <v>1980</v>
      </c>
      <c r="O60" s="24" t="s">
        <v>1174</v>
      </c>
      <c r="P60" s="54">
        <v>22</v>
      </c>
      <c r="Q60" s="54">
        <v>150930000</v>
      </c>
      <c r="R60" s="29"/>
      <c r="S60" s="29"/>
      <c r="T60" s="85" t="s">
        <v>1157</v>
      </c>
      <c r="U60" s="23"/>
      <c r="V60" s="54" t="s">
        <v>66</v>
      </c>
      <c r="W60" s="23"/>
      <c r="X60" s="23" t="s">
        <v>1241</v>
      </c>
      <c r="Y60" s="23"/>
      <c r="Z60" s="23"/>
      <c r="AA60" s="23"/>
      <c r="AB60" s="23"/>
      <c r="AC60" s="23"/>
      <c r="AD60" s="23"/>
    </row>
    <row r="61" spans="1:30" ht="15.75" x14ac:dyDescent="0.25">
      <c r="A61" s="23" t="s">
        <v>378</v>
      </c>
      <c r="B61" s="32" t="s">
        <v>432</v>
      </c>
      <c r="C61" s="28" t="s">
        <v>406</v>
      </c>
      <c r="D61" s="28" t="s">
        <v>406</v>
      </c>
      <c r="E61" s="51"/>
      <c r="F61" s="51"/>
      <c r="G61" s="51"/>
      <c r="H61" s="51"/>
      <c r="I61" s="51"/>
      <c r="J61" s="29" t="s">
        <v>1021</v>
      </c>
      <c r="K61" s="51"/>
      <c r="L61" s="51"/>
      <c r="M61" s="23" t="s">
        <v>363</v>
      </c>
      <c r="N61" s="51"/>
      <c r="O61" s="24" t="s">
        <v>66</v>
      </c>
      <c r="P61" s="51"/>
      <c r="Q61" s="51"/>
      <c r="R61" s="29"/>
      <c r="S61" s="29"/>
      <c r="T61" s="85"/>
      <c r="U61" s="23"/>
      <c r="V61" s="54" t="s">
        <v>66</v>
      </c>
      <c r="W61" s="23"/>
      <c r="X61" s="23" t="s">
        <v>1241</v>
      </c>
      <c r="Y61" s="23"/>
      <c r="Z61" s="23"/>
      <c r="AA61" s="23"/>
      <c r="AB61" s="23"/>
      <c r="AC61" s="23"/>
      <c r="AD61" s="23"/>
    </row>
    <row r="62" spans="1:30" ht="15.75" x14ac:dyDescent="0.25">
      <c r="A62" s="23" t="s">
        <v>378</v>
      </c>
      <c r="B62" s="31" t="s">
        <v>433</v>
      </c>
      <c r="C62" s="28" t="s">
        <v>406</v>
      </c>
      <c r="D62" s="28" t="s">
        <v>406</v>
      </c>
      <c r="E62" s="54"/>
      <c r="F62" s="54"/>
      <c r="G62" s="54"/>
      <c r="H62" s="54"/>
      <c r="I62" s="54"/>
      <c r="J62" s="29" t="s">
        <v>1021</v>
      </c>
      <c r="K62" s="54"/>
      <c r="L62" s="54"/>
      <c r="M62" s="23" t="s">
        <v>363</v>
      </c>
      <c r="N62" s="54"/>
      <c r="O62" s="24" t="s">
        <v>66</v>
      </c>
      <c r="P62" s="54"/>
      <c r="Q62" s="54"/>
      <c r="R62" s="29"/>
      <c r="S62" s="29"/>
      <c r="T62" s="85"/>
      <c r="U62" s="23"/>
      <c r="V62" s="54" t="s">
        <v>66</v>
      </c>
      <c r="W62" s="23"/>
      <c r="X62" s="23" t="s">
        <v>1241</v>
      </c>
      <c r="Y62" s="23"/>
      <c r="Z62" s="23"/>
      <c r="AA62" s="23"/>
      <c r="AB62" s="23"/>
      <c r="AC62" s="23"/>
      <c r="AD62" s="23"/>
    </row>
    <row r="63" spans="1:30" ht="15.75" x14ac:dyDescent="0.25">
      <c r="A63" s="23" t="s">
        <v>378</v>
      </c>
      <c r="B63" s="31" t="s">
        <v>434</v>
      </c>
      <c r="C63" s="28" t="s">
        <v>406</v>
      </c>
      <c r="D63" s="28" t="s">
        <v>406</v>
      </c>
      <c r="E63" s="54"/>
      <c r="F63" s="54"/>
      <c r="G63" s="54"/>
      <c r="H63" s="54"/>
      <c r="I63" s="54"/>
      <c r="J63" s="29" t="s">
        <v>1021</v>
      </c>
      <c r="K63" s="54"/>
      <c r="L63" s="54"/>
      <c r="M63" s="23" t="s">
        <v>363</v>
      </c>
      <c r="N63" s="54"/>
      <c r="O63" s="24" t="s">
        <v>66</v>
      </c>
      <c r="P63" s="54"/>
      <c r="Q63" s="54"/>
      <c r="R63" s="29"/>
      <c r="S63" s="29"/>
      <c r="T63" s="85"/>
      <c r="U63" s="23"/>
      <c r="V63" s="54" t="s">
        <v>66</v>
      </c>
      <c r="W63" s="23"/>
      <c r="X63" s="23" t="s">
        <v>1241</v>
      </c>
      <c r="Y63" s="23"/>
      <c r="Z63" s="23"/>
      <c r="AA63" s="23"/>
      <c r="AB63" s="23"/>
      <c r="AC63" s="23"/>
      <c r="AD63" s="23"/>
    </row>
    <row r="64" spans="1:30" ht="15.75" x14ac:dyDescent="0.25">
      <c r="A64" s="23" t="s">
        <v>378</v>
      </c>
      <c r="B64" s="31" t="s">
        <v>435</v>
      </c>
      <c r="C64" s="28" t="s">
        <v>406</v>
      </c>
      <c r="D64" s="28" t="s">
        <v>406</v>
      </c>
      <c r="E64" s="54"/>
      <c r="F64" s="54"/>
      <c r="G64" s="54"/>
      <c r="H64" s="54"/>
      <c r="I64" s="54"/>
      <c r="J64" s="29" t="s">
        <v>1021</v>
      </c>
      <c r="K64" s="54"/>
      <c r="L64" s="54"/>
      <c r="M64" s="23" t="s">
        <v>363</v>
      </c>
      <c r="N64" s="54"/>
      <c r="O64" s="24" t="s">
        <v>66</v>
      </c>
      <c r="P64" s="54"/>
      <c r="Q64" s="54"/>
      <c r="R64" s="29"/>
      <c r="S64" s="29"/>
      <c r="T64" s="85"/>
      <c r="U64" s="23"/>
      <c r="V64" s="54" t="s">
        <v>66</v>
      </c>
      <c r="W64" s="23"/>
      <c r="X64" s="23" t="s">
        <v>1241</v>
      </c>
      <c r="Y64" s="23"/>
      <c r="Z64" s="23"/>
      <c r="AA64" s="23"/>
      <c r="AB64" s="23"/>
      <c r="AC64" s="23"/>
      <c r="AD64" s="23"/>
    </row>
    <row r="65" spans="1:30" ht="15.75" x14ac:dyDescent="0.25">
      <c r="A65" s="23" t="s">
        <v>378</v>
      </c>
      <c r="B65" s="31" t="s">
        <v>436</v>
      </c>
      <c r="C65" s="28" t="s">
        <v>406</v>
      </c>
      <c r="D65" s="28" t="s">
        <v>406</v>
      </c>
      <c r="E65" s="54"/>
      <c r="F65" s="54"/>
      <c r="G65" s="54"/>
      <c r="H65" s="54"/>
      <c r="I65" s="54"/>
      <c r="J65" s="29" t="s">
        <v>1021</v>
      </c>
      <c r="K65" s="54"/>
      <c r="L65" s="54"/>
      <c r="M65" s="23" t="s">
        <v>363</v>
      </c>
      <c r="N65" s="54"/>
      <c r="O65" s="24" t="s">
        <v>66</v>
      </c>
      <c r="P65" s="54"/>
      <c r="Q65" s="54"/>
      <c r="R65" s="29"/>
      <c r="S65" s="29"/>
      <c r="T65" s="85"/>
      <c r="U65" s="23"/>
      <c r="V65" s="54" t="s">
        <v>66</v>
      </c>
      <c r="W65" s="23"/>
      <c r="X65" s="23" t="s">
        <v>1241</v>
      </c>
      <c r="Y65" s="23"/>
      <c r="Z65" s="23"/>
      <c r="AA65" s="23"/>
      <c r="AB65" s="23"/>
      <c r="AC65" s="23"/>
      <c r="AD65" s="23"/>
    </row>
    <row r="66" spans="1:30" ht="15.75" x14ac:dyDescent="0.25">
      <c r="A66" s="23" t="s">
        <v>378</v>
      </c>
      <c r="B66" s="31" t="s">
        <v>437</v>
      </c>
      <c r="C66" s="28" t="s">
        <v>406</v>
      </c>
      <c r="D66" s="28" t="s">
        <v>406</v>
      </c>
      <c r="E66" s="54"/>
      <c r="F66" s="54"/>
      <c r="G66" s="54"/>
      <c r="H66" s="54"/>
      <c r="I66" s="54"/>
      <c r="J66" s="29" t="s">
        <v>1021</v>
      </c>
      <c r="K66" s="54"/>
      <c r="L66" s="54"/>
      <c r="M66" s="23" t="s">
        <v>363</v>
      </c>
      <c r="N66" s="54">
        <v>1985</v>
      </c>
      <c r="O66" s="24" t="s">
        <v>1178</v>
      </c>
      <c r="P66" s="54">
        <v>27</v>
      </c>
      <c r="Q66" s="54">
        <v>39</v>
      </c>
      <c r="R66" s="29"/>
      <c r="S66" s="29" t="s">
        <v>181</v>
      </c>
      <c r="T66" s="85"/>
      <c r="U66" s="23" t="s">
        <v>1240</v>
      </c>
      <c r="V66" s="54" t="s">
        <v>66</v>
      </c>
      <c r="W66" s="23" t="s">
        <v>1241</v>
      </c>
      <c r="X66" s="23" t="s">
        <v>1241</v>
      </c>
      <c r="Y66" s="23" t="s">
        <v>1239</v>
      </c>
      <c r="Z66" s="23" t="s">
        <v>1256</v>
      </c>
      <c r="AA66" s="23" t="s">
        <v>1284</v>
      </c>
      <c r="AB66" s="23" t="s">
        <v>1256</v>
      </c>
      <c r="AC66" s="23" t="s">
        <v>1239</v>
      </c>
      <c r="AD66" s="23" t="s">
        <v>1287</v>
      </c>
    </row>
    <row r="67" spans="1:30" ht="15.75" x14ac:dyDescent="0.25">
      <c r="A67" s="23" t="s">
        <v>378</v>
      </c>
      <c r="B67" s="31" t="s">
        <v>438</v>
      </c>
      <c r="C67" s="28" t="s">
        <v>406</v>
      </c>
      <c r="D67" s="28" t="s">
        <v>406</v>
      </c>
      <c r="E67" s="54">
        <v>5148501</v>
      </c>
      <c r="F67" s="54">
        <v>489256</v>
      </c>
      <c r="G67" s="54" t="s">
        <v>1023</v>
      </c>
      <c r="H67" s="54">
        <v>46.489993556790701</v>
      </c>
      <c r="I67" s="54">
        <v>-81.139994340269197</v>
      </c>
      <c r="J67" s="29" t="s">
        <v>1021</v>
      </c>
      <c r="K67" s="54" t="s">
        <v>1022</v>
      </c>
      <c r="L67" s="54" t="s">
        <v>1024</v>
      </c>
      <c r="M67" s="23" t="s">
        <v>363</v>
      </c>
      <c r="N67" s="29">
        <v>1990</v>
      </c>
      <c r="O67" s="24" t="s">
        <v>1178</v>
      </c>
      <c r="P67" s="71">
        <v>22</v>
      </c>
      <c r="Q67" s="71">
        <v>59</v>
      </c>
      <c r="R67" s="29"/>
      <c r="S67" s="29" t="s">
        <v>181</v>
      </c>
      <c r="T67" s="84">
        <v>44075</v>
      </c>
      <c r="U67" s="23" t="s">
        <v>1240</v>
      </c>
      <c r="V67" s="54" t="s">
        <v>66</v>
      </c>
      <c r="W67" s="23" t="s">
        <v>1241</v>
      </c>
      <c r="X67" s="23" t="s">
        <v>1241</v>
      </c>
      <c r="Y67" s="23" t="s">
        <v>1239</v>
      </c>
      <c r="Z67" s="23" t="s">
        <v>1256</v>
      </c>
      <c r="AA67" s="23" t="s">
        <v>1284</v>
      </c>
      <c r="AB67" s="23" t="s">
        <v>1256</v>
      </c>
      <c r="AC67" s="23" t="s">
        <v>1239</v>
      </c>
      <c r="AD67" s="23" t="s">
        <v>1288</v>
      </c>
    </row>
    <row r="68" spans="1:30" ht="15.75" x14ac:dyDescent="0.25">
      <c r="A68" s="23" t="s">
        <v>378</v>
      </c>
      <c r="B68" s="31" t="s">
        <v>439</v>
      </c>
      <c r="C68" s="28" t="s">
        <v>406</v>
      </c>
      <c r="D68" s="28" t="s">
        <v>406</v>
      </c>
      <c r="E68" s="51"/>
      <c r="F68" s="51"/>
      <c r="G68" s="51"/>
      <c r="H68" s="51"/>
      <c r="I68" s="51"/>
      <c r="J68" s="29" t="s">
        <v>1021</v>
      </c>
      <c r="K68" s="51"/>
      <c r="L68" s="51"/>
      <c r="M68" s="23" t="s">
        <v>363</v>
      </c>
      <c r="N68" s="29"/>
      <c r="O68" s="24" t="s">
        <v>66</v>
      </c>
      <c r="P68" s="71"/>
      <c r="Q68" s="71"/>
      <c r="R68" s="29"/>
      <c r="S68" s="29"/>
      <c r="T68" s="84"/>
      <c r="U68" s="23"/>
      <c r="V68" s="54" t="s">
        <v>66</v>
      </c>
      <c r="W68" s="23"/>
      <c r="X68" s="23" t="s">
        <v>1241</v>
      </c>
      <c r="Y68" s="23"/>
      <c r="Z68" s="23"/>
      <c r="AA68" s="23"/>
      <c r="AB68" s="23"/>
      <c r="AC68" s="23"/>
      <c r="AD68" s="23"/>
    </row>
    <row r="69" spans="1:30" ht="15.75" x14ac:dyDescent="0.25">
      <c r="A69" s="23" t="s">
        <v>378</v>
      </c>
      <c r="B69" s="31" t="s">
        <v>440</v>
      </c>
      <c r="C69" s="28" t="s">
        <v>406</v>
      </c>
      <c r="D69" s="28" t="s">
        <v>406</v>
      </c>
      <c r="E69" s="54"/>
      <c r="F69" s="54"/>
      <c r="G69" s="54"/>
      <c r="H69" s="54"/>
      <c r="I69" s="54"/>
      <c r="J69" s="29" t="s">
        <v>1021</v>
      </c>
      <c r="K69" s="54"/>
      <c r="L69" s="54"/>
      <c r="M69" s="23" t="s">
        <v>363</v>
      </c>
      <c r="N69" s="54"/>
      <c r="O69" s="24" t="s">
        <v>66</v>
      </c>
      <c r="P69" s="54"/>
      <c r="Q69" s="54"/>
      <c r="R69" s="29"/>
      <c r="S69" s="29"/>
      <c r="T69" s="85"/>
      <c r="U69" s="23"/>
      <c r="V69" s="54" t="s">
        <v>66</v>
      </c>
      <c r="W69" s="23"/>
      <c r="X69" s="23" t="s">
        <v>1241</v>
      </c>
      <c r="Y69" s="23"/>
      <c r="Z69" s="23"/>
      <c r="AA69" s="23"/>
      <c r="AB69" s="23"/>
      <c r="AC69" s="23"/>
      <c r="AD69" s="23"/>
    </row>
    <row r="70" spans="1:30" ht="15.75" x14ac:dyDescent="0.25">
      <c r="A70" s="23" t="s">
        <v>378</v>
      </c>
      <c r="B70" s="31" t="s">
        <v>441</v>
      </c>
      <c r="C70" s="28" t="s">
        <v>406</v>
      </c>
      <c r="D70" s="28" t="s">
        <v>406</v>
      </c>
      <c r="E70" s="54"/>
      <c r="F70" s="54"/>
      <c r="G70" s="54"/>
      <c r="H70" s="54"/>
      <c r="I70" s="54"/>
      <c r="J70" s="29" t="s">
        <v>1021</v>
      </c>
      <c r="K70" s="54"/>
      <c r="L70" s="54"/>
      <c r="M70" s="23" t="s">
        <v>363</v>
      </c>
      <c r="N70" s="54"/>
      <c r="O70" s="24" t="s">
        <v>66</v>
      </c>
      <c r="P70" s="54"/>
      <c r="Q70" s="54"/>
      <c r="R70" s="29"/>
      <c r="S70" s="29"/>
      <c r="T70" s="85"/>
      <c r="U70" s="23"/>
      <c r="V70" s="54" t="s">
        <v>66</v>
      </c>
      <c r="W70" s="23"/>
      <c r="X70" s="23" t="s">
        <v>1241</v>
      </c>
      <c r="Y70" s="23"/>
      <c r="Z70" s="23"/>
      <c r="AA70" s="23"/>
      <c r="AB70" s="23"/>
      <c r="AC70" s="23"/>
      <c r="AD70" s="23"/>
    </row>
    <row r="71" spans="1:30" ht="15.75" x14ac:dyDescent="0.25">
      <c r="A71" s="23" t="s">
        <v>378</v>
      </c>
      <c r="B71" s="31" t="s">
        <v>442</v>
      </c>
      <c r="C71" s="28" t="s">
        <v>406</v>
      </c>
      <c r="D71" s="28" t="s">
        <v>406</v>
      </c>
      <c r="E71" s="54"/>
      <c r="F71" s="54"/>
      <c r="G71" s="54"/>
      <c r="H71" s="54"/>
      <c r="I71" s="54"/>
      <c r="J71" s="29" t="s">
        <v>1021</v>
      </c>
      <c r="K71" s="54"/>
      <c r="L71" s="54"/>
      <c r="M71" s="23" t="s">
        <v>363</v>
      </c>
      <c r="N71" s="54"/>
      <c r="O71" s="24" t="s">
        <v>66</v>
      </c>
      <c r="P71" s="54"/>
      <c r="Q71" s="54"/>
      <c r="R71" s="29"/>
      <c r="S71" s="29"/>
      <c r="T71" s="85"/>
      <c r="U71" s="23"/>
      <c r="V71" s="54" t="s">
        <v>66</v>
      </c>
      <c r="W71" s="23"/>
      <c r="X71" s="23" t="s">
        <v>1241</v>
      </c>
      <c r="Y71" s="23"/>
      <c r="Z71" s="23"/>
      <c r="AA71" s="23"/>
      <c r="AB71" s="23"/>
      <c r="AC71" s="23"/>
      <c r="AD71" s="23"/>
    </row>
    <row r="72" spans="1:30" ht="15.75" x14ac:dyDescent="0.25">
      <c r="A72" s="23" t="s">
        <v>378</v>
      </c>
      <c r="B72" s="31" t="s">
        <v>443</v>
      </c>
      <c r="C72" s="28" t="s">
        <v>406</v>
      </c>
      <c r="D72" s="28" t="s">
        <v>406</v>
      </c>
      <c r="E72" s="54"/>
      <c r="F72" s="54"/>
      <c r="G72" s="54"/>
      <c r="H72" s="54"/>
      <c r="I72" s="54"/>
      <c r="J72" s="29" t="s">
        <v>1021</v>
      </c>
      <c r="K72" s="54"/>
      <c r="L72" s="54"/>
      <c r="M72" s="23" t="s">
        <v>363</v>
      </c>
      <c r="N72" s="54"/>
      <c r="O72" s="24" t="s">
        <v>66</v>
      </c>
      <c r="P72" s="54"/>
      <c r="Q72" s="54"/>
      <c r="R72" s="29"/>
      <c r="S72" s="29"/>
      <c r="T72" s="85"/>
      <c r="U72" s="23"/>
      <c r="V72" s="54" t="s">
        <v>66</v>
      </c>
      <c r="W72" s="23"/>
      <c r="X72" s="23" t="s">
        <v>1241</v>
      </c>
      <c r="Y72" s="23"/>
      <c r="Z72" s="23"/>
      <c r="AA72" s="23"/>
      <c r="AB72" s="23"/>
      <c r="AC72" s="23"/>
      <c r="AD72" s="23"/>
    </row>
    <row r="73" spans="1:30" ht="15.75" x14ac:dyDescent="0.25">
      <c r="A73" s="23" t="s">
        <v>378</v>
      </c>
      <c r="B73" s="31" t="s">
        <v>444</v>
      </c>
      <c r="C73" s="28" t="s">
        <v>406</v>
      </c>
      <c r="D73" s="28" t="s">
        <v>406</v>
      </c>
      <c r="E73" s="54">
        <v>5148800</v>
      </c>
      <c r="F73" s="54">
        <v>490990</v>
      </c>
      <c r="G73" s="54" t="s">
        <v>1023</v>
      </c>
      <c r="H73" s="54">
        <v>46.492709843704198</v>
      </c>
      <c r="I73" s="54">
        <v>-81.117406160016699</v>
      </c>
      <c r="J73" s="29" t="s">
        <v>1021</v>
      </c>
      <c r="K73" s="54" t="s">
        <v>1022</v>
      </c>
      <c r="L73" s="54" t="s">
        <v>1024</v>
      </c>
      <c r="M73" s="23" t="s">
        <v>363</v>
      </c>
      <c r="N73" s="54">
        <v>1980</v>
      </c>
      <c r="O73" s="24" t="s">
        <v>1174</v>
      </c>
      <c r="P73" s="54">
        <v>14</v>
      </c>
      <c r="Q73" s="54">
        <v>150930000</v>
      </c>
      <c r="R73" s="29"/>
      <c r="S73" s="29"/>
      <c r="T73" s="85" t="s">
        <v>1157</v>
      </c>
      <c r="U73" s="23"/>
      <c r="V73" s="54" t="s">
        <v>66</v>
      </c>
      <c r="W73" s="23"/>
      <c r="X73" s="23" t="s">
        <v>1241</v>
      </c>
      <c r="Y73" s="23"/>
      <c r="Z73" s="23"/>
      <c r="AA73" s="23"/>
      <c r="AB73" s="23"/>
      <c r="AC73" s="23"/>
      <c r="AD73" s="23"/>
    </row>
    <row r="74" spans="1:30" ht="15.75" x14ac:dyDescent="0.25">
      <c r="A74" s="23" t="s">
        <v>378</v>
      </c>
      <c r="B74" s="31" t="s">
        <v>445</v>
      </c>
      <c r="C74" s="28" t="s">
        <v>406</v>
      </c>
      <c r="D74" s="28" t="s">
        <v>406</v>
      </c>
      <c r="E74" s="51">
        <v>5146905</v>
      </c>
      <c r="F74" s="51">
        <v>490770</v>
      </c>
      <c r="G74" s="51" t="s">
        <v>1023</v>
      </c>
      <c r="H74" s="51">
        <v>46.475652700915603</v>
      </c>
      <c r="I74" s="51">
        <v>-81.120235318825493</v>
      </c>
      <c r="J74" s="29" t="s">
        <v>1021</v>
      </c>
      <c r="K74" s="51" t="s">
        <v>1022</v>
      </c>
      <c r="L74" s="51" t="s">
        <v>1024</v>
      </c>
      <c r="M74" s="23" t="s">
        <v>363</v>
      </c>
      <c r="N74" s="51">
        <v>2015</v>
      </c>
      <c r="O74" s="24" t="s">
        <v>1174</v>
      </c>
      <c r="P74" s="51">
        <v>7</v>
      </c>
      <c r="Q74" s="51">
        <v>150930000</v>
      </c>
      <c r="R74" s="29"/>
      <c r="S74" s="29"/>
      <c r="T74" s="85" t="s">
        <v>1157</v>
      </c>
      <c r="U74" s="23"/>
      <c r="V74" s="54" t="s">
        <v>66</v>
      </c>
      <c r="W74" s="23"/>
      <c r="X74" s="23" t="s">
        <v>1241</v>
      </c>
      <c r="Y74" s="23"/>
      <c r="Z74" s="23"/>
      <c r="AA74" s="23"/>
      <c r="AB74" s="23"/>
      <c r="AC74" s="23"/>
      <c r="AD74" s="23"/>
    </row>
    <row r="75" spans="1:30" ht="15.75" x14ac:dyDescent="0.25">
      <c r="A75" s="23" t="s">
        <v>379</v>
      </c>
      <c r="B75" s="31" t="s">
        <v>446</v>
      </c>
      <c r="C75" s="28" t="s">
        <v>406</v>
      </c>
      <c r="D75" s="28" t="s">
        <v>406</v>
      </c>
      <c r="E75" s="51">
        <v>5148203</v>
      </c>
      <c r="F75" s="51">
        <v>496584</v>
      </c>
      <c r="G75" s="51" t="s">
        <v>1023</v>
      </c>
      <c r="H75" s="51">
        <v>46.487388696260098</v>
      </c>
      <c r="I75" s="51">
        <v>-81.044508359689303</v>
      </c>
      <c r="J75" s="29" t="s">
        <v>1021</v>
      </c>
      <c r="K75" s="51" t="s">
        <v>1022</v>
      </c>
      <c r="L75" s="51" t="s">
        <v>1024</v>
      </c>
      <c r="M75" s="23" t="s">
        <v>1099</v>
      </c>
      <c r="N75" s="51">
        <v>1929</v>
      </c>
      <c r="O75" s="24" t="s">
        <v>1174</v>
      </c>
      <c r="P75" s="51">
        <v>19</v>
      </c>
      <c r="Q75" s="51">
        <v>3.9</v>
      </c>
      <c r="R75" s="29"/>
      <c r="S75" s="29" t="s">
        <v>181</v>
      </c>
      <c r="T75" s="85" t="s">
        <v>1157</v>
      </c>
      <c r="U75" s="23" t="s">
        <v>1240</v>
      </c>
      <c r="V75" s="54" t="s">
        <v>66</v>
      </c>
      <c r="W75" s="23" t="s">
        <v>1241</v>
      </c>
      <c r="X75" s="23" t="s">
        <v>1239</v>
      </c>
      <c r="Y75" s="23" t="s">
        <v>1239</v>
      </c>
      <c r="Z75" s="23" t="s">
        <v>1256</v>
      </c>
      <c r="AA75" s="23" t="s">
        <v>1289</v>
      </c>
      <c r="AB75" s="23" t="s">
        <v>1256</v>
      </c>
      <c r="AC75" s="23" t="s">
        <v>1239</v>
      </c>
      <c r="AD75" s="23" t="s">
        <v>1290</v>
      </c>
    </row>
    <row r="76" spans="1:30" ht="15.75" x14ac:dyDescent="0.25">
      <c r="A76" s="23" t="s">
        <v>60</v>
      </c>
      <c r="B76" s="28" t="s">
        <v>447</v>
      </c>
      <c r="C76" s="28" t="s">
        <v>406</v>
      </c>
      <c r="D76" s="28" t="s">
        <v>406</v>
      </c>
      <c r="E76" s="51">
        <v>5151859</v>
      </c>
      <c r="F76" s="51">
        <v>494765</v>
      </c>
      <c r="G76" s="51" t="s">
        <v>1023</v>
      </c>
      <c r="H76" s="51">
        <v>46.520279341812902</v>
      </c>
      <c r="I76" s="51">
        <v>-81.0682499487597</v>
      </c>
      <c r="J76" s="29" t="s">
        <v>1021</v>
      </c>
      <c r="K76" s="51" t="s">
        <v>1022</v>
      </c>
      <c r="L76" s="51" t="s">
        <v>1024</v>
      </c>
      <c r="M76" s="23" t="s">
        <v>363</v>
      </c>
      <c r="N76" s="29">
        <v>2005</v>
      </c>
      <c r="O76" s="24" t="s">
        <v>1173</v>
      </c>
      <c r="P76" s="70">
        <v>6</v>
      </c>
      <c r="Q76" s="70" t="s">
        <v>1216</v>
      </c>
      <c r="R76" s="29"/>
      <c r="S76" s="29"/>
      <c r="T76" s="85" t="s">
        <v>1157</v>
      </c>
      <c r="U76" s="23"/>
      <c r="V76" s="54" t="s">
        <v>66</v>
      </c>
      <c r="W76" s="23"/>
      <c r="X76" s="23" t="s">
        <v>1241</v>
      </c>
      <c r="Y76" s="23"/>
      <c r="Z76" s="23"/>
      <c r="AA76" s="23"/>
      <c r="AB76" s="23"/>
      <c r="AC76" s="23"/>
      <c r="AD76" s="23"/>
    </row>
    <row r="77" spans="1:30" ht="15.75" x14ac:dyDescent="0.25">
      <c r="A77" s="24" t="s">
        <v>60</v>
      </c>
      <c r="B77" s="28" t="s">
        <v>448</v>
      </c>
      <c r="C77" s="28" t="s">
        <v>406</v>
      </c>
      <c r="D77" s="28" t="s">
        <v>406</v>
      </c>
      <c r="E77" s="51">
        <v>5148575</v>
      </c>
      <c r="F77" s="51">
        <v>493563</v>
      </c>
      <c r="G77" s="51" t="s">
        <v>1023</v>
      </c>
      <c r="H77" s="51">
        <v>46.490714443770202</v>
      </c>
      <c r="I77" s="51">
        <v>-81.083875227582197</v>
      </c>
      <c r="J77" s="29" t="s">
        <v>1021</v>
      </c>
      <c r="K77" s="51" t="s">
        <v>1022</v>
      </c>
      <c r="L77" s="51" t="s">
        <v>1024</v>
      </c>
      <c r="M77" s="23" t="s">
        <v>363</v>
      </c>
      <c r="N77" s="51">
        <v>2007</v>
      </c>
      <c r="O77" s="24" t="s">
        <v>1173</v>
      </c>
      <c r="P77" s="51">
        <v>3</v>
      </c>
      <c r="Q77" s="51">
        <v>400000</v>
      </c>
      <c r="R77" s="29"/>
      <c r="S77" s="29"/>
      <c r="T77" s="85" t="s">
        <v>1157</v>
      </c>
      <c r="U77" s="23"/>
      <c r="V77" s="54" t="s">
        <v>66</v>
      </c>
      <c r="W77" s="23"/>
      <c r="X77" s="23" t="s">
        <v>1241</v>
      </c>
      <c r="Y77" s="23"/>
      <c r="Z77" s="23"/>
      <c r="AA77" s="23"/>
      <c r="AB77" s="23"/>
      <c r="AC77" s="23"/>
      <c r="AD77" s="23"/>
    </row>
    <row r="78" spans="1:30" ht="15.75" x14ac:dyDescent="0.25">
      <c r="A78" s="24" t="s">
        <v>60</v>
      </c>
      <c r="B78" s="28" t="s">
        <v>449</v>
      </c>
      <c r="C78" s="28" t="s">
        <v>406</v>
      </c>
      <c r="D78" s="28" t="s">
        <v>406</v>
      </c>
      <c r="E78" s="51">
        <v>5149766</v>
      </c>
      <c r="F78" s="51">
        <v>496172</v>
      </c>
      <c r="G78" s="51" t="s">
        <v>1023</v>
      </c>
      <c r="H78" s="51">
        <v>46.501452792557998</v>
      </c>
      <c r="I78" s="51">
        <v>-81.049889323443594</v>
      </c>
      <c r="J78" s="29" t="s">
        <v>1021</v>
      </c>
      <c r="K78" s="51" t="s">
        <v>1022</v>
      </c>
      <c r="L78" s="51" t="s">
        <v>1024</v>
      </c>
      <c r="M78" s="23" t="s">
        <v>363</v>
      </c>
      <c r="N78" s="51">
        <v>2004</v>
      </c>
      <c r="O78" s="24" t="s">
        <v>1173</v>
      </c>
      <c r="P78" s="51">
        <v>8</v>
      </c>
      <c r="Q78" s="51">
        <v>674000</v>
      </c>
      <c r="R78" s="29"/>
      <c r="S78" s="29"/>
      <c r="T78" s="85" t="s">
        <v>1157</v>
      </c>
      <c r="U78" s="23"/>
      <c r="V78" s="54" t="s">
        <v>66</v>
      </c>
      <c r="W78" s="23"/>
      <c r="X78" s="23" t="s">
        <v>1241</v>
      </c>
      <c r="Y78" s="23"/>
      <c r="Z78" s="23"/>
      <c r="AA78" s="23"/>
      <c r="AB78" s="23"/>
      <c r="AC78" s="23"/>
      <c r="AD78" s="23"/>
    </row>
    <row r="79" spans="1:30" ht="15.75" x14ac:dyDescent="0.25">
      <c r="A79" s="24" t="s">
        <v>60</v>
      </c>
      <c r="B79" s="28" t="s">
        <v>450</v>
      </c>
      <c r="C79" s="28" t="s">
        <v>406</v>
      </c>
      <c r="D79" s="28" t="s">
        <v>406</v>
      </c>
      <c r="E79" s="51">
        <v>5144183</v>
      </c>
      <c r="F79" s="51">
        <v>492438</v>
      </c>
      <c r="G79" s="51" t="s">
        <v>1023</v>
      </c>
      <c r="H79" s="51">
        <v>46.4511765713372</v>
      </c>
      <c r="I79" s="51">
        <v>-81.0984628482815</v>
      </c>
      <c r="J79" s="29" t="s">
        <v>1021</v>
      </c>
      <c r="K79" s="51" t="s">
        <v>1022</v>
      </c>
      <c r="L79" s="51" t="s">
        <v>1024</v>
      </c>
      <c r="M79" s="23" t="s">
        <v>363</v>
      </c>
      <c r="N79" s="51">
        <v>1960</v>
      </c>
      <c r="O79" s="24" t="s">
        <v>1173</v>
      </c>
      <c r="P79" s="51">
        <v>4</v>
      </c>
      <c r="Q79" s="51" t="s">
        <v>1215</v>
      </c>
      <c r="R79" s="29"/>
      <c r="S79" s="29"/>
      <c r="T79" s="85" t="s">
        <v>1157</v>
      </c>
      <c r="U79" s="23"/>
      <c r="V79" s="54" t="s">
        <v>66</v>
      </c>
      <c r="W79" s="23"/>
      <c r="X79" s="23" t="s">
        <v>1241</v>
      </c>
      <c r="Y79" s="23"/>
      <c r="Z79" s="23"/>
      <c r="AA79" s="23"/>
      <c r="AB79" s="23"/>
      <c r="AC79" s="23"/>
      <c r="AD79" s="23"/>
    </row>
    <row r="80" spans="1:30" ht="15.75" x14ac:dyDescent="0.25">
      <c r="A80" s="24" t="s">
        <v>60</v>
      </c>
      <c r="B80" s="28" t="s">
        <v>451</v>
      </c>
      <c r="C80" s="28" t="s">
        <v>406</v>
      </c>
      <c r="D80" s="28" t="s">
        <v>406</v>
      </c>
      <c r="E80" s="51">
        <v>5147698</v>
      </c>
      <c r="F80" s="51">
        <v>494488</v>
      </c>
      <c r="G80" s="51" t="s">
        <v>1023</v>
      </c>
      <c r="H80" s="51">
        <v>46.482830026202301</v>
      </c>
      <c r="I80" s="51">
        <v>-81.071811940420801</v>
      </c>
      <c r="J80" s="29" t="s">
        <v>1021</v>
      </c>
      <c r="K80" s="51" t="s">
        <v>1022</v>
      </c>
      <c r="L80" s="51" t="s">
        <v>1024</v>
      </c>
      <c r="M80" s="23" t="s">
        <v>363</v>
      </c>
      <c r="N80" s="51">
        <v>2007</v>
      </c>
      <c r="O80" s="24" t="s">
        <v>1173</v>
      </c>
      <c r="P80" s="51">
        <v>5</v>
      </c>
      <c r="Q80" s="51">
        <v>600000</v>
      </c>
      <c r="R80" s="29"/>
      <c r="S80" s="29"/>
      <c r="T80" s="85" t="s">
        <v>1157</v>
      </c>
      <c r="U80" s="23"/>
      <c r="V80" s="54" t="s">
        <v>66</v>
      </c>
      <c r="W80" s="23"/>
      <c r="X80" s="23" t="s">
        <v>1241</v>
      </c>
      <c r="Y80" s="23"/>
      <c r="Z80" s="23"/>
      <c r="AA80" s="23"/>
      <c r="AB80" s="23"/>
      <c r="AC80" s="23"/>
      <c r="AD80" s="23"/>
    </row>
    <row r="81" spans="1:30" ht="15.75" x14ac:dyDescent="0.25">
      <c r="A81" s="24" t="s">
        <v>60</v>
      </c>
      <c r="B81" s="28" t="s">
        <v>452</v>
      </c>
      <c r="C81" s="28" t="s">
        <v>406</v>
      </c>
      <c r="D81" s="28" t="s">
        <v>406</v>
      </c>
      <c r="E81" s="51">
        <v>5142589</v>
      </c>
      <c r="F81" s="51">
        <v>490933</v>
      </c>
      <c r="G81" s="51" t="s">
        <v>1023</v>
      </c>
      <c r="H81" s="51">
        <v>46.436812622829898</v>
      </c>
      <c r="I81" s="51">
        <v>-81.118028041080606</v>
      </c>
      <c r="J81" s="29" t="s">
        <v>1021</v>
      </c>
      <c r="K81" s="51" t="s">
        <v>1022</v>
      </c>
      <c r="L81" s="51" t="s">
        <v>1024</v>
      </c>
      <c r="M81" s="23" t="s">
        <v>363</v>
      </c>
      <c r="N81" s="51">
        <v>1960</v>
      </c>
      <c r="O81" s="24" t="s">
        <v>1174</v>
      </c>
      <c r="P81" s="51">
        <v>5</v>
      </c>
      <c r="Q81" s="51" t="s">
        <v>1215</v>
      </c>
      <c r="R81" s="29"/>
      <c r="S81" s="29"/>
      <c r="T81" s="85" t="s">
        <v>1157</v>
      </c>
      <c r="U81" s="23"/>
      <c r="V81" s="54" t="s">
        <v>66</v>
      </c>
      <c r="W81" s="23"/>
      <c r="X81" s="23" t="s">
        <v>1241</v>
      </c>
      <c r="Y81" s="23"/>
      <c r="Z81" s="23"/>
      <c r="AA81" s="23"/>
      <c r="AB81" s="23"/>
      <c r="AC81" s="23"/>
      <c r="AD81" s="23"/>
    </row>
    <row r="82" spans="1:30" ht="15.75" x14ac:dyDescent="0.25">
      <c r="A82" s="24" t="s">
        <v>60</v>
      </c>
      <c r="B82" s="28" t="s">
        <v>453</v>
      </c>
      <c r="C82" s="28" t="s">
        <v>406</v>
      </c>
      <c r="D82" s="28" t="s">
        <v>406</v>
      </c>
      <c r="E82" s="51">
        <v>5142656</v>
      </c>
      <c r="F82" s="51">
        <v>490317</v>
      </c>
      <c r="G82" s="51" t="s">
        <v>1023</v>
      </c>
      <c r="H82" s="51">
        <v>46.437407041886601</v>
      </c>
      <c r="I82" s="51">
        <v>-81.126048081457498</v>
      </c>
      <c r="J82" s="29" t="s">
        <v>1021</v>
      </c>
      <c r="K82" s="51" t="s">
        <v>1022</v>
      </c>
      <c r="L82" s="51" t="s">
        <v>1024</v>
      </c>
      <c r="M82" s="23" t="s">
        <v>363</v>
      </c>
      <c r="N82" s="51">
        <v>1960</v>
      </c>
      <c r="O82" s="24" t="s">
        <v>1173</v>
      </c>
      <c r="P82" s="51">
        <v>5</v>
      </c>
      <c r="Q82" s="51" t="s">
        <v>1215</v>
      </c>
      <c r="R82" s="29"/>
      <c r="S82" s="29"/>
      <c r="T82" s="85" t="s">
        <v>1157</v>
      </c>
      <c r="U82" s="23"/>
      <c r="V82" s="54" t="s">
        <v>66</v>
      </c>
      <c r="W82" s="23"/>
      <c r="X82" s="23" t="s">
        <v>1241</v>
      </c>
      <c r="Y82" s="23"/>
      <c r="Z82" s="23"/>
      <c r="AA82" s="23"/>
      <c r="AB82" s="23"/>
      <c r="AC82" s="23"/>
      <c r="AD82" s="23"/>
    </row>
    <row r="83" spans="1:30" ht="15.75" x14ac:dyDescent="0.25">
      <c r="A83" s="24" t="s">
        <v>60</v>
      </c>
      <c r="B83" s="28" t="s">
        <v>454</v>
      </c>
      <c r="C83" s="28" t="s">
        <v>406</v>
      </c>
      <c r="D83" s="28" t="s">
        <v>406</v>
      </c>
      <c r="E83" s="51">
        <v>5151419</v>
      </c>
      <c r="F83" s="51">
        <v>495507</v>
      </c>
      <c r="G83" s="51" t="s">
        <v>1023</v>
      </c>
      <c r="H83" s="51">
        <v>46.516324915672897</v>
      </c>
      <c r="I83" s="51">
        <v>-81.058572067624496</v>
      </c>
      <c r="J83" s="29" t="s">
        <v>1021</v>
      </c>
      <c r="K83" s="51" t="s">
        <v>1022</v>
      </c>
      <c r="L83" s="51" t="s">
        <v>1024</v>
      </c>
      <c r="M83" s="23" t="s">
        <v>363</v>
      </c>
      <c r="N83" s="51">
        <v>1998</v>
      </c>
      <c r="O83" s="24" t="s">
        <v>1173</v>
      </c>
      <c r="P83" s="51">
        <v>3</v>
      </c>
      <c r="Q83" s="51">
        <v>483000</v>
      </c>
      <c r="R83" s="29"/>
      <c r="S83" s="29"/>
      <c r="T83" s="85" t="s">
        <v>1157</v>
      </c>
      <c r="U83" s="23"/>
      <c r="V83" s="54" t="s">
        <v>66</v>
      </c>
      <c r="W83" s="23"/>
      <c r="X83" s="23" t="s">
        <v>1241</v>
      </c>
      <c r="Y83" s="23"/>
      <c r="Z83" s="23"/>
      <c r="AA83" s="23"/>
      <c r="AB83" s="23"/>
      <c r="AC83" s="23"/>
      <c r="AD83" s="23"/>
    </row>
    <row r="84" spans="1:30" ht="15.75" x14ac:dyDescent="0.25">
      <c r="A84" s="24" t="s">
        <v>60</v>
      </c>
      <c r="B84" s="28" t="s">
        <v>455</v>
      </c>
      <c r="C84" s="28" t="s">
        <v>406</v>
      </c>
      <c r="D84" s="28" t="s">
        <v>406</v>
      </c>
      <c r="E84" s="51">
        <v>5148681</v>
      </c>
      <c r="F84" s="51">
        <v>497119</v>
      </c>
      <c r="G84" s="51" t="s">
        <v>1023</v>
      </c>
      <c r="H84" s="51">
        <v>46.4916929900496</v>
      </c>
      <c r="I84" s="51">
        <v>-81.0375406029207</v>
      </c>
      <c r="J84" s="29" t="s">
        <v>1021</v>
      </c>
      <c r="K84" s="51" t="s">
        <v>1022</v>
      </c>
      <c r="L84" s="51" t="s">
        <v>1024</v>
      </c>
      <c r="M84" s="23" t="s">
        <v>363</v>
      </c>
      <c r="N84" s="51">
        <v>1971</v>
      </c>
      <c r="O84" s="24" t="s">
        <v>1173</v>
      </c>
      <c r="P84" s="51">
        <v>8</v>
      </c>
      <c r="Q84" s="51">
        <v>305000</v>
      </c>
      <c r="R84" s="29"/>
      <c r="S84" s="29"/>
      <c r="T84" s="85" t="s">
        <v>1157</v>
      </c>
      <c r="U84" s="23"/>
      <c r="V84" s="54" t="s">
        <v>66</v>
      </c>
      <c r="W84" s="23"/>
      <c r="X84" s="23" t="s">
        <v>1241</v>
      </c>
      <c r="Y84" s="23"/>
      <c r="Z84" s="23"/>
      <c r="AA84" s="23"/>
      <c r="AB84" s="23"/>
      <c r="AC84" s="23"/>
      <c r="AD84" s="23"/>
    </row>
    <row r="85" spans="1:30" ht="15.75" x14ac:dyDescent="0.25">
      <c r="A85" s="24" t="s">
        <v>60</v>
      </c>
      <c r="B85" s="28" t="s">
        <v>456</v>
      </c>
      <c r="C85" s="28" t="s">
        <v>406</v>
      </c>
      <c r="D85" s="28" t="s">
        <v>406</v>
      </c>
      <c r="E85" s="51">
        <v>5143546</v>
      </c>
      <c r="F85" s="51">
        <v>491930</v>
      </c>
      <c r="G85" s="51" t="s">
        <v>1023</v>
      </c>
      <c r="H85" s="51">
        <v>46.445437927452701</v>
      </c>
      <c r="I85" s="51">
        <v>-81.105066350914001</v>
      </c>
      <c r="J85" s="29" t="s">
        <v>1021</v>
      </c>
      <c r="K85" s="51" t="s">
        <v>1022</v>
      </c>
      <c r="L85" s="51" t="s">
        <v>1024</v>
      </c>
      <c r="M85" s="23" t="s">
        <v>363</v>
      </c>
      <c r="N85" s="51">
        <v>1960</v>
      </c>
      <c r="O85" s="24" t="s">
        <v>1173</v>
      </c>
      <c r="P85" s="51">
        <v>3</v>
      </c>
      <c r="Q85" s="51" t="s">
        <v>1215</v>
      </c>
      <c r="R85" s="29"/>
      <c r="S85" s="29"/>
      <c r="T85" s="85" t="s">
        <v>1157</v>
      </c>
      <c r="U85" s="23"/>
      <c r="V85" s="54" t="s">
        <v>66</v>
      </c>
      <c r="W85" s="23"/>
      <c r="X85" s="23" t="s">
        <v>1241</v>
      </c>
      <c r="Y85" s="23"/>
      <c r="Z85" s="23"/>
      <c r="AA85" s="23"/>
      <c r="AB85" s="23"/>
      <c r="AC85" s="23"/>
      <c r="AD85" s="23"/>
    </row>
    <row r="86" spans="1:30" ht="15.75" x14ac:dyDescent="0.25">
      <c r="A86" s="23" t="s">
        <v>60</v>
      </c>
      <c r="B86" s="28" t="s">
        <v>457</v>
      </c>
      <c r="C86" s="28" t="s">
        <v>406</v>
      </c>
      <c r="D86" s="28" t="s">
        <v>406</v>
      </c>
      <c r="E86" s="51">
        <v>5151390</v>
      </c>
      <c r="F86" s="51">
        <v>493231</v>
      </c>
      <c r="G86" s="51" t="s">
        <v>1023</v>
      </c>
      <c r="H86" s="51">
        <v>46.516044888723499</v>
      </c>
      <c r="I86" s="51">
        <v>-81.088242219823599</v>
      </c>
      <c r="J86" s="29" t="s">
        <v>1021</v>
      </c>
      <c r="K86" s="51" t="s">
        <v>1022</v>
      </c>
      <c r="L86" s="51" t="s">
        <v>1024</v>
      </c>
      <c r="M86" s="23" t="s">
        <v>363</v>
      </c>
      <c r="N86" s="51">
        <v>2007</v>
      </c>
      <c r="O86" s="24" t="s">
        <v>1173</v>
      </c>
      <c r="P86" s="51">
        <v>2</v>
      </c>
      <c r="Q86" s="51">
        <v>864000</v>
      </c>
      <c r="R86" s="29"/>
      <c r="S86" s="29"/>
      <c r="T86" s="85" t="s">
        <v>1157</v>
      </c>
      <c r="U86" s="23"/>
      <c r="V86" s="54" t="s">
        <v>66</v>
      </c>
      <c r="W86" s="23"/>
      <c r="X86" s="23" t="s">
        <v>1241</v>
      </c>
      <c r="Y86" s="23"/>
      <c r="Z86" s="23"/>
      <c r="AA86" s="23"/>
      <c r="AB86" s="23"/>
      <c r="AC86" s="23"/>
      <c r="AD86" s="23"/>
    </row>
    <row r="87" spans="1:30" ht="15.75" x14ac:dyDescent="0.25">
      <c r="A87" s="24" t="s">
        <v>60</v>
      </c>
      <c r="B87" s="28" t="s">
        <v>458</v>
      </c>
      <c r="C87" s="28" t="s">
        <v>406</v>
      </c>
      <c r="D87" s="28" t="s">
        <v>406</v>
      </c>
      <c r="E87" s="51">
        <v>5151437</v>
      </c>
      <c r="F87" s="51">
        <v>493243</v>
      </c>
      <c r="G87" s="51" t="s">
        <v>1023</v>
      </c>
      <c r="H87" s="51">
        <v>46.5164679866187</v>
      </c>
      <c r="I87" s="51">
        <v>-81.088086468752806</v>
      </c>
      <c r="J87" s="29" t="s">
        <v>1021</v>
      </c>
      <c r="K87" s="51" t="s">
        <v>1022</v>
      </c>
      <c r="L87" s="51" t="s">
        <v>1024</v>
      </c>
      <c r="M87" s="23" t="s">
        <v>363</v>
      </c>
      <c r="N87" s="51">
        <v>1940</v>
      </c>
      <c r="O87" s="24" t="s">
        <v>1173</v>
      </c>
      <c r="P87" s="51">
        <v>5</v>
      </c>
      <c r="Q87" s="51">
        <v>864000</v>
      </c>
      <c r="R87" s="29"/>
      <c r="S87" s="29"/>
      <c r="T87" s="85" t="s">
        <v>1157</v>
      </c>
      <c r="U87" s="23"/>
      <c r="V87" s="54" t="s">
        <v>66</v>
      </c>
      <c r="W87" s="23"/>
      <c r="X87" s="23" t="s">
        <v>1241</v>
      </c>
      <c r="Y87" s="23"/>
      <c r="Z87" s="23"/>
      <c r="AA87" s="23"/>
      <c r="AB87" s="23"/>
      <c r="AC87" s="23"/>
      <c r="AD87" s="23"/>
    </row>
    <row r="88" spans="1:30" ht="15.75" x14ac:dyDescent="0.25">
      <c r="A88" s="24" t="s">
        <v>60</v>
      </c>
      <c r="B88" s="28" t="s">
        <v>459</v>
      </c>
      <c r="C88" s="28" t="s">
        <v>406</v>
      </c>
      <c r="D88" s="28" t="s">
        <v>406</v>
      </c>
      <c r="E88" s="51">
        <v>5148380</v>
      </c>
      <c r="F88" s="51">
        <v>488664</v>
      </c>
      <c r="G88" s="51" t="s">
        <v>1023</v>
      </c>
      <c r="H88" s="51">
        <v>46.4888949112093</v>
      </c>
      <c r="I88" s="51">
        <v>-81.147705128229504</v>
      </c>
      <c r="J88" s="29" t="s">
        <v>1021</v>
      </c>
      <c r="K88" s="51" t="s">
        <v>1022</v>
      </c>
      <c r="L88" s="51" t="s">
        <v>1024</v>
      </c>
      <c r="M88" s="23" t="s">
        <v>363</v>
      </c>
      <c r="N88" s="51">
        <v>1980</v>
      </c>
      <c r="O88" s="24" t="s">
        <v>1173</v>
      </c>
      <c r="P88" s="51">
        <v>2</v>
      </c>
      <c r="Q88" s="51" t="s">
        <v>1215</v>
      </c>
      <c r="R88" s="29"/>
      <c r="S88" s="29"/>
      <c r="T88" s="85" t="s">
        <v>1157</v>
      </c>
      <c r="U88" s="23"/>
      <c r="V88" s="54" t="s">
        <v>66</v>
      </c>
      <c r="W88" s="23"/>
      <c r="X88" s="23" t="s">
        <v>1241</v>
      </c>
      <c r="Y88" s="23"/>
      <c r="Z88" s="23"/>
      <c r="AA88" s="23"/>
      <c r="AB88" s="23"/>
      <c r="AC88" s="23"/>
      <c r="AD88" s="23"/>
    </row>
    <row r="89" spans="1:30" ht="15.75" x14ac:dyDescent="0.25">
      <c r="A89" s="24" t="s">
        <v>60</v>
      </c>
      <c r="B89" s="28" t="s">
        <v>460</v>
      </c>
      <c r="C89" s="28" t="s">
        <v>406</v>
      </c>
      <c r="D89" s="28" t="s">
        <v>406</v>
      </c>
      <c r="E89" s="51"/>
      <c r="F89" s="51"/>
      <c r="G89" s="51"/>
      <c r="H89" s="51"/>
      <c r="I89" s="51"/>
      <c r="J89" s="29" t="s">
        <v>1021</v>
      </c>
      <c r="K89" s="51"/>
      <c r="L89" s="51"/>
      <c r="M89" s="23" t="s">
        <v>363</v>
      </c>
      <c r="N89" s="51"/>
      <c r="O89" s="24" t="s">
        <v>66</v>
      </c>
      <c r="P89" s="51"/>
      <c r="Q89" s="51"/>
      <c r="R89" s="29"/>
      <c r="S89" s="29"/>
      <c r="T89" s="85"/>
      <c r="U89" s="23"/>
      <c r="V89" s="54" t="s">
        <v>66</v>
      </c>
      <c r="W89" s="23"/>
      <c r="X89" s="23" t="s">
        <v>1241</v>
      </c>
      <c r="Y89" s="23"/>
      <c r="Z89" s="23"/>
      <c r="AA89" s="23"/>
      <c r="AB89" s="23"/>
      <c r="AC89" s="23"/>
      <c r="AD89" s="23"/>
    </row>
    <row r="90" spans="1:30" ht="15.75" x14ac:dyDescent="0.25">
      <c r="A90" s="24" t="s">
        <v>60</v>
      </c>
      <c r="B90" s="28" t="s">
        <v>461</v>
      </c>
      <c r="C90" s="28" t="s">
        <v>406</v>
      </c>
      <c r="D90" s="28" t="s">
        <v>406</v>
      </c>
      <c r="E90" s="54">
        <v>5143900</v>
      </c>
      <c r="F90" s="54">
        <v>489032</v>
      </c>
      <c r="G90" s="54" t="s">
        <v>1023</v>
      </c>
      <c r="H90" s="54">
        <v>46.448582905490802</v>
      </c>
      <c r="I90" s="54">
        <v>-81.142804719406499</v>
      </c>
      <c r="J90" s="29" t="s">
        <v>1021</v>
      </c>
      <c r="K90" s="54" t="s">
        <v>1022</v>
      </c>
      <c r="L90" s="54" t="s">
        <v>1024</v>
      </c>
      <c r="M90" s="23" t="s">
        <v>363</v>
      </c>
      <c r="N90" s="54">
        <v>2003</v>
      </c>
      <c r="O90" s="24" t="s">
        <v>1173</v>
      </c>
      <c r="P90" s="54">
        <v>4</v>
      </c>
      <c r="Q90" s="54" t="s">
        <v>1215</v>
      </c>
      <c r="R90" s="29"/>
      <c r="S90" s="29"/>
      <c r="T90" s="85" t="s">
        <v>1157</v>
      </c>
      <c r="U90" s="23"/>
      <c r="V90" s="54" t="s">
        <v>66</v>
      </c>
      <c r="W90" s="23"/>
      <c r="X90" s="23" t="s">
        <v>1241</v>
      </c>
      <c r="Y90" s="23"/>
      <c r="Z90" s="23"/>
      <c r="AA90" s="23"/>
      <c r="AB90" s="23"/>
      <c r="AC90" s="23"/>
      <c r="AD90" s="23"/>
    </row>
    <row r="91" spans="1:30" ht="15.75" x14ac:dyDescent="0.25">
      <c r="A91" s="24" t="s">
        <v>60</v>
      </c>
      <c r="B91" s="28" t="s">
        <v>462</v>
      </c>
      <c r="C91" s="28" t="s">
        <v>406</v>
      </c>
      <c r="D91" s="28" t="s">
        <v>406</v>
      </c>
      <c r="E91" s="51">
        <v>5147493</v>
      </c>
      <c r="F91" s="51">
        <v>487842</v>
      </c>
      <c r="G91" s="51" t="s">
        <v>1023</v>
      </c>
      <c r="H91" s="51">
        <v>46.480897984021098</v>
      </c>
      <c r="I91" s="51">
        <v>-81.158392364031798</v>
      </c>
      <c r="J91" s="29" t="s">
        <v>1021</v>
      </c>
      <c r="K91" s="51" t="s">
        <v>1022</v>
      </c>
      <c r="L91" s="51" t="s">
        <v>1024</v>
      </c>
      <c r="M91" s="23" t="s">
        <v>363</v>
      </c>
      <c r="N91" s="51">
        <v>1980</v>
      </c>
      <c r="O91" s="24" t="s">
        <v>1173</v>
      </c>
      <c r="P91" s="51" t="s">
        <v>1203</v>
      </c>
      <c r="Q91" s="51" t="s">
        <v>1215</v>
      </c>
      <c r="R91" s="29"/>
      <c r="S91" s="29"/>
      <c r="T91" s="85" t="s">
        <v>1157</v>
      </c>
      <c r="U91" s="23"/>
      <c r="V91" s="54" t="s">
        <v>66</v>
      </c>
      <c r="W91" s="23"/>
      <c r="X91" s="23" t="s">
        <v>1241</v>
      </c>
      <c r="Y91" s="23"/>
      <c r="Z91" s="23"/>
      <c r="AA91" s="23"/>
      <c r="AB91" s="23"/>
      <c r="AC91" s="23"/>
      <c r="AD91" s="23"/>
    </row>
    <row r="92" spans="1:30" ht="15.75" x14ac:dyDescent="0.25">
      <c r="A92" s="24" t="s">
        <v>60</v>
      </c>
      <c r="B92" s="28" t="s">
        <v>463</v>
      </c>
      <c r="C92" s="28" t="s">
        <v>406</v>
      </c>
      <c r="D92" s="28" t="s">
        <v>406</v>
      </c>
      <c r="E92" s="51"/>
      <c r="F92" s="51"/>
      <c r="G92" s="51"/>
      <c r="H92" s="51"/>
      <c r="I92" s="51"/>
      <c r="J92" s="29" t="s">
        <v>1021</v>
      </c>
      <c r="K92" s="51"/>
      <c r="L92" s="51"/>
      <c r="M92" s="23" t="s">
        <v>363</v>
      </c>
      <c r="N92" s="51"/>
      <c r="O92" s="24" t="s">
        <v>66</v>
      </c>
      <c r="P92" s="51"/>
      <c r="Q92" s="51"/>
      <c r="R92" s="29"/>
      <c r="S92" s="29"/>
      <c r="T92" s="85"/>
      <c r="U92" s="23"/>
      <c r="V92" s="54" t="s">
        <v>66</v>
      </c>
      <c r="W92" s="23"/>
      <c r="X92" s="23" t="s">
        <v>1241</v>
      </c>
      <c r="Y92" s="23"/>
      <c r="Z92" s="23"/>
      <c r="AA92" s="23"/>
      <c r="AB92" s="23"/>
      <c r="AC92" s="23"/>
      <c r="AD92" s="23"/>
    </row>
    <row r="93" spans="1:30" ht="15.75" x14ac:dyDescent="0.25">
      <c r="A93" s="24" t="s">
        <v>60</v>
      </c>
      <c r="B93" s="28" t="s">
        <v>464</v>
      </c>
      <c r="C93" s="28" t="s">
        <v>406</v>
      </c>
      <c r="D93" s="28" t="s">
        <v>406</v>
      </c>
      <c r="E93" s="54"/>
      <c r="F93" s="54"/>
      <c r="G93" s="54"/>
      <c r="H93" s="54"/>
      <c r="I93" s="54"/>
      <c r="J93" s="29" t="s">
        <v>1021</v>
      </c>
      <c r="K93" s="54"/>
      <c r="L93" s="54"/>
      <c r="M93" s="23" t="s">
        <v>363</v>
      </c>
      <c r="N93" s="54"/>
      <c r="O93" s="24" t="s">
        <v>66</v>
      </c>
      <c r="P93" s="54"/>
      <c r="Q93" s="54"/>
      <c r="R93" s="29"/>
      <c r="S93" s="29"/>
      <c r="T93" s="85"/>
      <c r="U93" s="23"/>
      <c r="V93" s="54" t="s">
        <v>66</v>
      </c>
      <c r="W93" s="23"/>
      <c r="X93" s="23" t="s">
        <v>1241</v>
      </c>
      <c r="Y93" s="23"/>
      <c r="Z93" s="23"/>
      <c r="AA93" s="23"/>
      <c r="AB93" s="23"/>
      <c r="AC93" s="23"/>
      <c r="AD93" s="23"/>
    </row>
    <row r="94" spans="1:30" ht="15.75" x14ac:dyDescent="0.25">
      <c r="A94" s="24" t="s">
        <v>60</v>
      </c>
      <c r="B94" s="28" t="s">
        <v>465</v>
      </c>
      <c r="C94" s="28" t="s">
        <v>406</v>
      </c>
      <c r="D94" s="28" t="s">
        <v>406</v>
      </c>
      <c r="E94" s="54"/>
      <c r="F94" s="54"/>
      <c r="G94" s="54"/>
      <c r="H94" s="54"/>
      <c r="I94" s="54"/>
      <c r="J94" s="29" t="s">
        <v>1021</v>
      </c>
      <c r="K94" s="54"/>
      <c r="L94" s="54"/>
      <c r="M94" s="23" t="s">
        <v>363</v>
      </c>
      <c r="N94" s="54"/>
      <c r="O94" s="24" t="s">
        <v>66</v>
      </c>
      <c r="P94" s="54"/>
      <c r="Q94" s="54"/>
      <c r="R94" s="29"/>
      <c r="S94" s="29"/>
      <c r="T94" s="85"/>
      <c r="U94" s="23"/>
      <c r="V94" s="54" t="s">
        <v>66</v>
      </c>
      <c r="W94" s="23"/>
      <c r="X94" s="23" t="s">
        <v>1241</v>
      </c>
      <c r="Y94" s="23"/>
      <c r="Z94" s="23"/>
      <c r="AA94" s="23"/>
      <c r="AB94" s="23"/>
      <c r="AC94" s="23"/>
      <c r="AD94" s="23"/>
    </row>
    <row r="95" spans="1:30" ht="15.75" x14ac:dyDescent="0.25">
      <c r="A95" s="24" t="s">
        <v>60</v>
      </c>
      <c r="B95" s="28" t="s">
        <v>466</v>
      </c>
      <c r="C95" s="28" t="s">
        <v>406</v>
      </c>
      <c r="D95" s="28" t="s">
        <v>406</v>
      </c>
      <c r="E95" s="54"/>
      <c r="F95" s="54"/>
      <c r="G95" s="54"/>
      <c r="H95" s="54"/>
      <c r="I95" s="54"/>
      <c r="J95" s="29" t="s">
        <v>1021</v>
      </c>
      <c r="K95" s="54"/>
      <c r="L95" s="54"/>
      <c r="M95" s="23" t="s">
        <v>363</v>
      </c>
      <c r="N95" s="54"/>
      <c r="O95" s="24" t="s">
        <v>66</v>
      </c>
      <c r="P95" s="54"/>
      <c r="Q95" s="54"/>
      <c r="R95" s="29"/>
      <c r="S95" s="29"/>
      <c r="T95" s="85"/>
      <c r="U95" s="23"/>
      <c r="V95" s="54" t="s">
        <v>66</v>
      </c>
      <c r="W95" s="23"/>
      <c r="X95" s="23" t="s">
        <v>1241</v>
      </c>
      <c r="Y95" s="23"/>
      <c r="Z95" s="23"/>
      <c r="AA95" s="23"/>
      <c r="AB95" s="23"/>
      <c r="AC95" s="23"/>
      <c r="AD95" s="23"/>
    </row>
    <row r="96" spans="1:30" ht="15.75" x14ac:dyDescent="0.25">
      <c r="A96" s="24" t="s">
        <v>60</v>
      </c>
      <c r="B96" s="28" t="s">
        <v>467</v>
      </c>
      <c r="C96" s="28" t="s">
        <v>406</v>
      </c>
      <c r="D96" s="28" t="s">
        <v>406</v>
      </c>
      <c r="E96" s="54"/>
      <c r="F96" s="54"/>
      <c r="G96" s="54"/>
      <c r="H96" s="54"/>
      <c r="I96" s="54"/>
      <c r="J96" s="29" t="s">
        <v>1021</v>
      </c>
      <c r="K96" s="54"/>
      <c r="L96" s="54"/>
      <c r="M96" s="23" t="s">
        <v>363</v>
      </c>
      <c r="N96" s="54"/>
      <c r="O96" s="24" t="s">
        <v>66</v>
      </c>
      <c r="P96" s="54"/>
      <c r="Q96" s="54"/>
      <c r="R96" s="29"/>
      <c r="S96" s="29"/>
      <c r="T96" s="85"/>
      <c r="U96" s="23"/>
      <c r="V96" s="54" t="s">
        <v>66</v>
      </c>
      <c r="W96" s="23"/>
      <c r="X96" s="23" t="s">
        <v>1241</v>
      </c>
      <c r="Y96" s="23"/>
      <c r="Z96" s="23"/>
      <c r="AA96" s="23"/>
      <c r="AB96" s="23"/>
      <c r="AC96" s="23"/>
      <c r="AD96" s="23"/>
    </row>
    <row r="97" spans="1:30" ht="15.75" x14ac:dyDescent="0.25">
      <c r="A97" s="24" t="s">
        <v>60</v>
      </c>
      <c r="B97" s="28" t="s">
        <v>468</v>
      </c>
      <c r="C97" s="28" t="s">
        <v>406</v>
      </c>
      <c r="D97" s="28" t="s">
        <v>406</v>
      </c>
      <c r="E97" s="54"/>
      <c r="F97" s="54"/>
      <c r="G97" s="54"/>
      <c r="H97" s="54"/>
      <c r="I97" s="54"/>
      <c r="J97" s="29" t="s">
        <v>1021</v>
      </c>
      <c r="K97" s="54"/>
      <c r="L97" s="54"/>
      <c r="M97" s="23" t="s">
        <v>363</v>
      </c>
      <c r="N97" s="54"/>
      <c r="O97" s="24" t="s">
        <v>66</v>
      </c>
      <c r="P97" s="54"/>
      <c r="Q97" s="54"/>
      <c r="R97" s="29"/>
      <c r="S97" s="29"/>
      <c r="T97" s="85"/>
      <c r="U97" s="23"/>
      <c r="V97" s="54" t="s">
        <v>66</v>
      </c>
      <c r="W97" s="23"/>
      <c r="X97" s="23" t="s">
        <v>1241</v>
      </c>
      <c r="Y97" s="23"/>
      <c r="Z97" s="23"/>
      <c r="AA97" s="23"/>
      <c r="AB97" s="23"/>
      <c r="AC97" s="23"/>
      <c r="AD97" s="23"/>
    </row>
    <row r="98" spans="1:30" ht="15.75" x14ac:dyDescent="0.25">
      <c r="A98" s="24" t="s">
        <v>60</v>
      </c>
      <c r="B98" s="28" t="s">
        <v>469</v>
      </c>
      <c r="C98" s="28" t="s">
        <v>406</v>
      </c>
      <c r="D98" s="28" t="s">
        <v>406</v>
      </c>
      <c r="E98" s="54"/>
      <c r="F98" s="54"/>
      <c r="G98" s="54"/>
      <c r="H98" s="54"/>
      <c r="I98" s="54"/>
      <c r="J98" s="29" t="s">
        <v>1021</v>
      </c>
      <c r="K98" s="54"/>
      <c r="L98" s="54"/>
      <c r="M98" s="23" t="s">
        <v>363</v>
      </c>
      <c r="N98" s="54"/>
      <c r="O98" s="24" t="s">
        <v>66</v>
      </c>
      <c r="P98" s="54"/>
      <c r="Q98" s="54"/>
      <c r="R98" s="29"/>
      <c r="S98" s="29"/>
      <c r="T98" s="85"/>
      <c r="U98" s="23"/>
      <c r="V98" s="54" t="s">
        <v>66</v>
      </c>
      <c r="W98" s="23"/>
      <c r="X98" s="23" t="s">
        <v>1241</v>
      </c>
      <c r="Y98" s="23"/>
      <c r="Z98" s="23"/>
      <c r="AA98" s="23"/>
      <c r="AB98" s="23"/>
      <c r="AC98" s="23"/>
      <c r="AD98" s="23"/>
    </row>
    <row r="99" spans="1:30" ht="15.75" x14ac:dyDescent="0.25">
      <c r="A99" s="24" t="s">
        <v>60</v>
      </c>
      <c r="B99" s="28" t="s">
        <v>470</v>
      </c>
      <c r="C99" s="28" t="s">
        <v>406</v>
      </c>
      <c r="D99" s="28" t="s">
        <v>406</v>
      </c>
      <c r="E99" s="54">
        <v>5146170</v>
      </c>
      <c r="F99" s="54">
        <v>496061</v>
      </c>
      <c r="G99" s="54" t="s">
        <v>1023</v>
      </c>
      <c r="H99" s="54">
        <v>46.469089686060201</v>
      </c>
      <c r="I99" s="54">
        <v>-81.051305523269093</v>
      </c>
      <c r="J99" s="29" t="s">
        <v>1021</v>
      </c>
      <c r="K99" s="54" t="s">
        <v>1022</v>
      </c>
      <c r="L99" s="54" t="s">
        <v>1024</v>
      </c>
      <c r="M99" s="23" t="s">
        <v>363</v>
      </c>
      <c r="N99" s="54">
        <v>2000</v>
      </c>
      <c r="O99" s="24" t="s">
        <v>1173</v>
      </c>
      <c r="P99" s="54">
        <v>2</v>
      </c>
      <c r="Q99" s="54">
        <v>120000</v>
      </c>
      <c r="R99" s="29"/>
      <c r="S99" s="29"/>
      <c r="T99" s="85" t="s">
        <v>1157</v>
      </c>
      <c r="U99" s="23"/>
      <c r="V99" s="54" t="s">
        <v>66</v>
      </c>
      <c r="W99" s="23"/>
      <c r="X99" s="23" t="s">
        <v>1241</v>
      </c>
      <c r="Y99" s="23"/>
      <c r="Z99" s="23"/>
      <c r="AA99" s="23"/>
      <c r="AB99" s="23"/>
      <c r="AC99" s="23"/>
      <c r="AD99" s="23"/>
    </row>
    <row r="100" spans="1:30" ht="15.75" x14ac:dyDescent="0.25">
      <c r="A100" s="24" t="s">
        <v>379</v>
      </c>
      <c r="B100" s="28" t="s">
        <v>471</v>
      </c>
      <c r="C100" s="28" t="s">
        <v>406</v>
      </c>
      <c r="D100" s="28" t="s">
        <v>406</v>
      </c>
      <c r="E100" s="51">
        <v>5147925</v>
      </c>
      <c r="F100" s="51">
        <v>495901</v>
      </c>
      <c r="G100" s="51" t="s">
        <v>1023</v>
      </c>
      <c r="H100" s="51">
        <v>46.4848830062556</v>
      </c>
      <c r="I100" s="51">
        <v>-81.053404973699699</v>
      </c>
      <c r="J100" s="29" t="s">
        <v>1021</v>
      </c>
      <c r="K100" s="51" t="s">
        <v>1022</v>
      </c>
      <c r="L100" s="51" t="s">
        <v>1024</v>
      </c>
      <c r="M100" s="23" t="s">
        <v>363</v>
      </c>
      <c r="N100" s="51">
        <v>1930</v>
      </c>
      <c r="O100" s="24" t="s">
        <v>1174</v>
      </c>
      <c r="P100" s="51">
        <v>12</v>
      </c>
      <c r="Q100" s="51">
        <v>5170000</v>
      </c>
      <c r="R100" s="29"/>
      <c r="S100" s="29"/>
      <c r="T100" s="85" t="s">
        <v>1157</v>
      </c>
      <c r="U100" s="23"/>
      <c r="V100" s="54" t="s">
        <v>66</v>
      </c>
      <c r="W100" s="23"/>
      <c r="X100" s="23" t="s">
        <v>1241</v>
      </c>
      <c r="Y100" s="23"/>
      <c r="Z100" s="23"/>
      <c r="AA100" s="23"/>
      <c r="AB100" s="23"/>
      <c r="AC100" s="23"/>
      <c r="AD100" s="23"/>
    </row>
    <row r="101" spans="1:30" ht="15.75" x14ac:dyDescent="0.25">
      <c r="A101" s="23" t="s">
        <v>60</v>
      </c>
      <c r="B101" s="28" t="s">
        <v>474</v>
      </c>
      <c r="C101" s="28" t="s">
        <v>472</v>
      </c>
      <c r="D101" s="28" t="s">
        <v>473</v>
      </c>
      <c r="E101" s="51">
        <v>46.445273</v>
      </c>
      <c r="F101" s="51">
        <v>-81.087620000000001</v>
      </c>
      <c r="G101" s="51" t="s">
        <v>1020</v>
      </c>
      <c r="H101" s="51">
        <v>46.445273</v>
      </c>
      <c r="I101" s="51">
        <v>-81.087620000000001</v>
      </c>
      <c r="J101" s="29" t="s">
        <v>1021</v>
      </c>
      <c r="K101" s="51" t="s">
        <v>1022</v>
      </c>
      <c r="L101" s="51" t="s">
        <v>1024</v>
      </c>
      <c r="M101" s="23" t="s">
        <v>363</v>
      </c>
      <c r="N101" s="51" t="s">
        <v>1109</v>
      </c>
      <c r="O101" s="24" t="s">
        <v>1173</v>
      </c>
      <c r="P101" s="51">
        <v>2</v>
      </c>
      <c r="Q101" s="51">
        <v>3250</v>
      </c>
      <c r="R101" s="29"/>
      <c r="S101" s="29"/>
      <c r="T101" s="85" t="s">
        <v>1157</v>
      </c>
      <c r="U101" s="23"/>
      <c r="V101" s="54" t="s">
        <v>66</v>
      </c>
      <c r="W101" s="23"/>
      <c r="X101" s="23" t="s">
        <v>1241</v>
      </c>
      <c r="Y101" s="23"/>
      <c r="Z101" s="23"/>
      <c r="AA101" s="23"/>
      <c r="AB101" s="23"/>
      <c r="AC101" s="23"/>
      <c r="AD101" s="23"/>
    </row>
    <row r="102" spans="1:30" ht="15.75" x14ac:dyDescent="0.25">
      <c r="A102" s="24" t="s">
        <v>60</v>
      </c>
      <c r="B102" s="28" t="s">
        <v>475</v>
      </c>
      <c r="C102" s="28" t="s">
        <v>472</v>
      </c>
      <c r="D102" s="28" t="s">
        <v>473</v>
      </c>
      <c r="E102" s="51">
        <v>46.446019</v>
      </c>
      <c r="F102" s="51">
        <v>-81.076177000000001</v>
      </c>
      <c r="G102" s="51" t="s">
        <v>1020</v>
      </c>
      <c r="H102" s="51">
        <v>46.446019</v>
      </c>
      <c r="I102" s="51">
        <v>-81.076177000000001</v>
      </c>
      <c r="J102" s="29" t="s">
        <v>1021</v>
      </c>
      <c r="K102" s="51" t="s">
        <v>1022</v>
      </c>
      <c r="L102" s="51" t="s">
        <v>1024</v>
      </c>
      <c r="M102" s="23" t="s">
        <v>363</v>
      </c>
      <c r="N102" s="51">
        <v>1970</v>
      </c>
      <c r="O102" s="24" t="s">
        <v>1173</v>
      </c>
      <c r="P102" s="51">
        <v>12.5</v>
      </c>
      <c r="Q102" s="51">
        <v>65086</v>
      </c>
      <c r="R102" s="29"/>
      <c r="S102" s="29"/>
      <c r="T102" s="85" t="s">
        <v>1157</v>
      </c>
      <c r="U102" s="23"/>
      <c r="V102" s="54" t="s">
        <v>66</v>
      </c>
      <c r="W102" s="23"/>
      <c r="X102" s="23" t="s">
        <v>1241</v>
      </c>
      <c r="Y102" s="23"/>
      <c r="Z102" s="23"/>
      <c r="AA102" s="23"/>
      <c r="AB102" s="23"/>
      <c r="AC102" s="23"/>
      <c r="AD102" s="23"/>
    </row>
    <row r="103" spans="1:30" ht="15.75" x14ac:dyDescent="0.25">
      <c r="A103" s="24" t="s">
        <v>60</v>
      </c>
      <c r="B103" s="28" t="s">
        <v>476</v>
      </c>
      <c r="C103" s="28" t="s">
        <v>472</v>
      </c>
      <c r="D103" s="28" t="s">
        <v>473</v>
      </c>
      <c r="E103" s="51">
        <v>46.442946999999997</v>
      </c>
      <c r="F103" s="51">
        <v>-81.078877000000006</v>
      </c>
      <c r="G103" s="51" t="s">
        <v>1020</v>
      </c>
      <c r="H103" s="51">
        <v>46.442946999999997</v>
      </c>
      <c r="I103" s="51">
        <v>-81.078877000000006</v>
      </c>
      <c r="J103" s="29" t="s">
        <v>1021</v>
      </c>
      <c r="K103" s="51" t="s">
        <v>1022</v>
      </c>
      <c r="L103" s="51" t="s">
        <v>1024</v>
      </c>
      <c r="M103" s="23" t="s">
        <v>363</v>
      </c>
      <c r="N103" s="51">
        <v>2018</v>
      </c>
      <c r="O103" s="24" t="s">
        <v>1173</v>
      </c>
      <c r="P103" s="51">
        <v>4</v>
      </c>
      <c r="Q103" s="51">
        <v>1200</v>
      </c>
      <c r="R103" s="29"/>
      <c r="S103" s="29"/>
      <c r="T103" s="85" t="s">
        <v>1157</v>
      </c>
      <c r="U103" s="23"/>
      <c r="V103" s="54" t="s">
        <v>66</v>
      </c>
      <c r="W103" s="23"/>
      <c r="X103" s="23" t="s">
        <v>1241</v>
      </c>
      <c r="Y103" s="23"/>
      <c r="Z103" s="23"/>
      <c r="AA103" s="23"/>
      <c r="AB103" s="23"/>
      <c r="AC103" s="23"/>
      <c r="AD103" s="23"/>
    </row>
    <row r="104" spans="1:30" ht="15.75" x14ac:dyDescent="0.25">
      <c r="A104" s="24" t="s">
        <v>60</v>
      </c>
      <c r="B104" s="28" t="s">
        <v>477</v>
      </c>
      <c r="C104" s="28" t="s">
        <v>472</v>
      </c>
      <c r="D104" s="28" t="s">
        <v>473</v>
      </c>
      <c r="E104" s="51">
        <v>46.446517999999998</v>
      </c>
      <c r="F104" s="51">
        <v>-81.094313999999997</v>
      </c>
      <c r="G104" s="51" t="s">
        <v>1020</v>
      </c>
      <c r="H104" s="51">
        <v>46.446517999999998</v>
      </c>
      <c r="I104" s="51">
        <v>-81.094313999999997</v>
      </c>
      <c r="J104" s="29" t="s">
        <v>1021</v>
      </c>
      <c r="K104" s="51" t="s">
        <v>1022</v>
      </c>
      <c r="L104" s="51" t="s">
        <v>1024</v>
      </c>
      <c r="M104" s="23" t="s">
        <v>363</v>
      </c>
      <c r="N104" s="51" t="s">
        <v>1110</v>
      </c>
      <c r="O104" s="24" t="s">
        <v>1173</v>
      </c>
      <c r="P104" s="51">
        <v>2.4</v>
      </c>
      <c r="Q104" s="51">
        <v>6200</v>
      </c>
      <c r="R104" s="29"/>
      <c r="S104" s="29"/>
      <c r="T104" s="85" t="s">
        <v>1157</v>
      </c>
      <c r="U104" s="23"/>
      <c r="V104" s="54" t="s">
        <v>66</v>
      </c>
      <c r="W104" s="23"/>
      <c r="X104" s="23" t="s">
        <v>1241</v>
      </c>
      <c r="Y104" s="23"/>
      <c r="Z104" s="23"/>
      <c r="AA104" s="23"/>
      <c r="AB104" s="23"/>
      <c r="AC104" s="23"/>
      <c r="AD104" s="23"/>
    </row>
    <row r="105" spans="1:30" ht="15.75" x14ac:dyDescent="0.25">
      <c r="A105" s="24" t="s">
        <v>60</v>
      </c>
      <c r="B105" s="28" t="s">
        <v>478</v>
      </c>
      <c r="C105" s="28" t="s">
        <v>472</v>
      </c>
      <c r="D105" s="28" t="s">
        <v>473</v>
      </c>
      <c r="E105" s="51">
        <v>46.445635000000003</v>
      </c>
      <c r="F105" s="51">
        <v>-81.095235000000002</v>
      </c>
      <c r="G105" s="51" t="s">
        <v>1020</v>
      </c>
      <c r="H105" s="51">
        <v>46.445635000000003</v>
      </c>
      <c r="I105" s="51">
        <v>-81.095235000000002</v>
      </c>
      <c r="J105" s="29" t="s">
        <v>1021</v>
      </c>
      <c r="K105" s="51" t="s">
        <v>1022</v>
      </c>
      <c r="L105" s="51" t="s">
        <v>1024</v>
      </c>
      <c r="M105" s="23" t="s">
        <v>363</v>
      </c>
      <c r="N105" s="51" t="s">
        <v>1108</v>
      </c>
      <c r="O105" s="24" t="s">
        <v>1173</v>
      </c>
      <c r="P105" s="51">
        <v>2.4</v>
      </c>
      <c r="Q105" s="51">
        <v>19695</v>
      </c>
      <c r="R105" s="29"/>
      <c r="S105" s="29"/>
      <c r="T105" s="85" t="s">
        <v>1157</v>
      </c>
      <c r="U105" s="23"/>
      <c r="V105" s="54" t="s">
        <v>66</v>
      </c>
      <c r="W105" s="23"/>
      <c r="X105" s="23" t="s">
        <v>1241</v>
      </c>
      <c r="Y105" s="23"/>
      <c r="Z105" s="23"/>
      <c r="AA105" s="23"/>
      <c r="AB105" s="23"/>
      <c r="AC105" s="23"/>
      <c r="AD105" s="23"/>
    </row>
    <row r="106" spans="1:30" ht="15.75" x14ac:dyDescent="0.25">
      <c r="A106" s="24" t="s">
        <v>60</v>
      </c>
      <c r="B106" s="28" t="s">
        <v>479</v>
      </c>
      <c r="C106" s="28" t="s">
        <v>472</v>
      </c>
      <c r="D106" s="28" t="s">
        <v>473</v>
      </c>
      <c r="E106" s="51">
        <v>46.442808999999997</v>
      </c>
      <c r="F106" s="51">
        <v>-81.095518999999996</v>
      </c>
      <c r="G106" s="51" t="s">
        <v>1020</v>
      </c>
      <c r="H106" s="51">
        <v>46.442808999999997</v>
      </c>
      <c r="I106" s="51">
        <v>-81.095518999999996</v>
      </c>
      <c r="J106" s="29" t="s">
        <v>1021</v>
      </c>
      <c r="K106" s="51" t="s">
        <v>1022</v>
      </c>
      <c r="L106" s="51" t="s">
        <v>1024</v>
      </c>
      <c r="M106" s="23" t="s">
        <v>1099</v>
      </c>
      <c r="N106" s="51" t="s">
        <v>1108</v>
      </c>
      <c r="O106" s="24" t="s">
        <v>1173</v>
      </c>
      <c r="P106" s="51">
        <v>4</v>
      </c>
      <c r="Q106" s="51">
        <v>45845</v>
      </c>
      <c r="R106" s="29"/>
      <c r="S106" s="29"/>
      <c r="T106" s="85" t="s">
        <v>1157</v>
      </c>
      <c r="U106" s="23"/>
      <c r="V106" s="54" t="s">
        <v>66</v>
      </c>
      <c r="W106" s="23"/>
      <c r="X106" s="23" t="s">
        <v>1241</v>
      </c>
      <c r="Y106" s="23"/>
      <c r="Z106" s="23"/>
      <c r="AA106" s="23"/>
      <c r="AB106" s="23"/>
      <c r="AC106" s="23"/>
      <c r="AD106" s="23"/>
    </row>
    <row r="107" spans="1:30" ht="15.75" x14ac:dyDescent="0.25">
      <c r="A107" s="24" t="s">
        <v>60</v>
      </c>
      <c r="B107" s="28" t="s">
        <v>480</v>
      </c>
      <c r="C107" s="28" t="s">
        <v>472</v>
      </c>
      <c r="D107" s="28" t="s">
        <v>473</v>
      </c>
      <c r="E107" s="51">
        <v>46.446568999999997</v>
      </c>
      <c r="F107" s="51">
        <v>-81.087297000000007</v>
      </c>
      <c r="G107" s="51" t="s">
        <v>1020</v>
      </c>
      <c r="H107" s="51">
        <v>46.446568999999997</v>
      </c>
      <c r="I107" s="51">
        <v>-81.087297000000007</v>
      </c>
      <c r="J107" s="29" t="s">
        <v>1021</v>
      </c>
      <c r="K107" s="51" t="s">
        <v>1022</v>
      </c>
      <c r="L107" s="51" t="s">
        <v>1024</v>
      </c>
      <c r="M107" s="23" t="s">
        <v>363</v>
      </c>
      <c r="N107" s="51">
        <v>1997</v>
      </c>
      <c r="O107" s="24" t="s">
        <v>1173</v>
      </c>
      <c r="P107" s="51"/>
      <c r="Q107" s="51">
        <v>8914</v>
      </c>
      <c r="R107" s="29"/>
      <c r="S107" s="29"/>
      <c r="T107" s="85" t="s">
        <v>1157</v>
      </c>
      <c r="U107" s="23"/>
      <c r="V107" s="54" t="s">
        <v>66</v>
      </c>
      <c r="W107" s="23"/>
      <c r="X107" s="23" t="s">
        <v>1241</v>
      </c>
      <c r="Y107" s="23"/>
      <c r="Z107" s="23"/>
      <c r="AA107" s="23"/>
      <c r="AB107" s="23"/>
      <c r="AC107" s="23"/>
      <c r="AD107" s="23"/>
    </row>
    <row r="108" spans="1:30" ht="15.75" x14ac:dyDescent="0.25">
      <c r="A108" s="24" t="s">
        <v>60</v>
      </c>
      <c r="B108" s="28" t="s">
        <v>481</v>
      </c>
      <c r="C108" s="28" t="s">
        <v>472</v>
      </c>
      <c r="D108" s="28" t="s">
        <v>473</v>
      </c>
      <c r="E108" s="51">
        <v>46.446330000000003</v>
      </c>
      <c r="F108" s="51">
        <v>-81.087024999999997</v>
      </c>
      <c r="G108" s="51" t="s">
        <v>1020</v>
      </c>
      <c r="H108" s="51">
        <v>46.446330000000003</v>
      </c>
      <c r="I108" s="51">
        <v>-81.087024999999997</v>
      </c>
      <c r="J108" s="29" t="s">
        <v>1021</v>
      </c>
      <c r="K108" s="51" t="s">
        <v>1022</v>
      </c>
      <c r="L108" s="51" t="s">
        <v>1024</v>
      </c>
      <c r="M108" s="23" t="s">
        <v>1099</v>
      </c>
      <c r="N108" s="51" t="s">
        <v>1111</v>
      </c>
      <c r="O108" s="24" t="s">
        <v>1173</v>
      </c>
      <c r="P108" s="54">
        <v>3.5</v>
      </c>
      <c r="Q108" s="51">
        <v>975</v>
      </c>
      <c r="R108" s="29"/>
      <c r="S108" s="29"/>
      <c r="T108" s="85" t="s">
        <v>1157</v>
      </c>
      <c r="U108" s="23"/>
      <c r="V108" s="54" t="s">
        <v>66</v>
      </c>
      <c r="W108" s="23"/>
      <c r="X108" s="23" t="s">
        <v>1241</v>
      </c>
      <c r="Y108" s="23"/>
      <c r="Z108" s="23"/>
      <c r="AA108" s="23"/>
      <c r="AB108" s="23"/>
      <c r="AC108" s="23"/>
      <c r="AD108" s="23"/>
    </row>
    <row r="109" spans="1:30" ht="15.75" x14ac:dyDescent="0.25">
      <c r="A109" s="24" t="s">
        <v>60</v>
      </c>
      <c r="B109" s="28" t="s">
        <v>482</v>
      </c>
      <c r="C109" s="28" t="s">
        <v>472</v>
      </c>
      <c r="D109" s="28" t="s">
        <v>473</v>
      </c>
      <c r="E109" s="51">
        <v>46.448681000000001</v>
      </c>
      <c r="F109" s="51">
        <v>-81.078823999999997</v>
      </c>
      <c r="G109" s="51" t="s">
        <v>1020</v>
      </c>
      <c r="H109" s="51">
        <v>46.448681000000001</v>
      </c>
      <c r="I109" s="51">
        <v>-81.078823999999997</v>
      </c>
      <c r="J109" s="29" t="s">
        <v>1021</v>
      </c>
      <c r="K109" s="51" t="s">
        <v>1022</v>
      </c>
      <c r="L109" s="51" t="s">
        <v>1024</v>
      </c>
      <c r="M109" s="23" t="s">
        <v>1100</v>
      </c>
      <c r="N109" s="51">
        <v>1970</v>
      </c>
      <c r="O109" s="24" t="s">
        <v>1173</v>
      </c>
      <c r="P109" s="51">
        <v>4.5</v>
      </c>
      <c r="Q109" s="51"/>
      <c r="R109" s="29"/>
      <c r="S109" s="29"/>
      <c r="T109" s="85" t="s">
        <v>1157</v>
      </c>
      <c r="U109" s="23"/>
      <c r="V109" s="54" t="s">
        <v>66</v>
      </c>
      <c r="W109" s="23"/>
      <c r="X109" s="23" t="s">
        <v>1241</v>
      </c>
      <c r="Y109" s="23"/>
      <c r="Z109" s="23"/>
      <c r="AA109" s="23"/>
      <c r="AB109" s="23"/>
      <c r="AC109" s="23"/>
      <c r="AD109" s="23"/>
    </row>
    <row r="110" spans="1:30" ht="15.75" x14ac:dyDescent="0.25">
      <c r="A110" s="24" t="s">
        <v>60</v>
      </c>
      <c r="B110" s="28" t="s">
        <v>483</v>
      </c>
      <c r="C110" s="28" t="s">
        <v>472</v>
      </c>
      <c r="D110" s="28" t="s">
        <v>473</v>
      </c>
      <c r="E110" s="51"/>
      <c r="F110" s="51"/>
      <c r="G110" s="51"/>
      <c r="H110" s="51"/>
      <c r="I110" s="51"/>
      <c r="J110" s="29" t="s">
        <v>1021</v>
      </c>
      <c r="K110" s="51"/>
      <c r="L110" s="51"/>
      <c r="M110" s="23" t="s">
        <v>1099</v>
      </c>
      <c r="N110" s="51"/>
      <c r="O110" s="24" t="s">
        <v>66</v>
      </c>
      <c r="P110" s="51"/>
      <c r="Q110" s="54"/>
      <c r="R110" s="29"/>
      <c r="S110" s="29"/>
      <c r="T110" s="85"/>
      <c r="U110" s="23"/>
      <c r="V110" s="54" t="s">
        <v>66</v>
      </c>
      <c r="W110" s="23"/>
      <c r="X110" s="23" t="s">
        <v>1241</v>
      </c>
      <c r="Y110" s="23"/>
      <c r="Z110" s="23"/>
      <c r="AA110" s="23"/>
      <c r="AB110" s="23"/>
      <c r="AC110" s="23"/>
      <c r="AD110" s="23"/>
    </row>
    <row r="111" spans="1:30" ht="15.75" x14ac:dyDescent="0.25">
      <c r="A111" s="24" t="s">
        <v>60</v>
      </c>
      <c r="B111" s="28" t="s">
        <v>485</v>
      </c>
      <c r="C111" s="28" t="s">
        <v>472</v>
      </c>
      <c r="D111" s="28" t="s">
        <v>484</v>
      </c>
      <c r="E111" s="54">
        <v>46.459367999999998</v>
      </c>
      <c r="F111" s="54">
        <v>-81.071832999999998</v>
      </c>
      <c r="G111" s="54" t="s">
        <v>1020</v>
      </c>
      <c r="H111" s="54">
        <v>46.459367999999998</v>
      </c>
      <c r="I111" s="54">
        <v>-81.071832999999998</v>
      </c>
      <c r="J111" s="29" t="s">
        <v>1021</v>
      </c>
      <c r="K111" s="54" t="s">
        <v>1022</v>
      </c>
      <c r="L111" s="54" t="s">
        <v>1024</v>
      </c>
      <c r="M111" s="23" t="s">
        <v>1099</v>
      </c>
      <c r="N111" s="54" t="s">
        <v>1112</v>
      </c>
      <c r="O111" s="24" t="s">
        <v>1173</v>
      </c>
      <c r="P111" s="54">
        <v>3</v>
      </c>
      <c r="Q111" s="54" t="s">
        <v>1116</v>
      </c>
      <c r="R111" s="29"/>
      <c r="S111" s="29"/>
      <c r="T111" s="85" t="s">
        <v>1157</v>
      </c>
      <c r="U111" s="23"/>
      <c r="V111" s="54" t="s">
        <v>66</v>
      </c>
      <c r="W111" s="23"/>
      <c r="X111" s="23" t="s">
        <v>1241</v>
      </c>
      <c r="Y111" s="23"/>
      <c r="Z111" s="23"/>
      <c r="AA111" s="23"/>
      <c r="AB111" s="23"/>
      <c r="AC111" s="23"/>
      <c r="AD111" s="23"/>
    </row>
    <row r="112" spans="1:30" ht="15.75" x14ac:dyDescent="0.25">
      <c r="A112" s="24" t="s">
        <v>60</v>
      </c>
      <c r="B112" s="28" t="s">
        <v>486</v>
      </c>
      <c r="C112" s="28" t="s">
        <v>472</v>
      </c>
      <c r="D112" s="28" t="s">
        <v>484</v>
      </c>
      <c r="E112" s="51">
        <v>46.458737999999997</v>
      </c>
      <c r="F112" s="51">
        <v>-81.071871000000002</v>
      </c>
      <c r="G112" s="51" t="s">
        <v>1020</v>
      </c>
      <c r="H112" s="51">
        <v>46.458737999999997</v>
      </c>
      <c r="I112" s="51">
        <v>-81.071871000000002</v>
      </c>
      <c r="J112" s="29" t="s">
        <v>1021</v>
      </c>
      <c r="K112" s="51" t="s">
        <v>1022</v>
      </c>
      <c r="L112" s="51" t="s">
        <v>1024</v>
      </c>
      <c r="M112" s="23" t="s">
        <v>1100</v>
      </c>
      <c r="N112" s="51" t="s">
        <v>1113</v>
      </c>
      <c r="O112" s="24" t="s">
        <v>1173</v>
      </c>
      <c r="P112" s="51" t="s">
        <v>60</v>
      </c>
      <c r="Q112" s="51" t="s">
        <v>60</v>
      </c>
      <c r="R112" s="29"/>
      <c r="S112" s="29"/>
      <c r="T112" s="85" t="s">
        <v>1157</v>
      </c>
      <c r="U112" s="23"/>
      <c r="V112" s="54" t="s">
        <v>66</v>
      </c>
      <c r="W112" s="23"/>
      <c r="X112" s="23" t="s">
        <v>1241</v>
      </c>
      <c r="Y112" s="23"/>
      <c r="Z112" s="23"/>
      <c r="AA112" s="23"/>
      <c r="AB112" s="23"/>
      <c r="AC112" s="23"/>
      <c r="AD112" s="23"/>
    </row>
    <row r="113" spans="1:30" ht="15.75" x14ac:dyDescent="0.25">
      <c r="A113" s="24" t="s">
        <v>60</v>
      </c>
      <c r="B113" s="28" t="s">
        <v>487</v>
      </c>
      <c r="C113" s="28" t="s">
        <v>472</v>
      </c>
      <c r="D113" s="28" t="s">
        <v>484</v>
      </c>
      <c r="E113" s="51">
        <v>46.461033</v>
      </c>
      <c r="F113" s="51">
        <v>-81.072199999999995</v>
      </c>
      <c r="G113" s="51" t="s">
        <v>1020</v>
      </c>
      <c r="H113" s="51">
        <v>46.461033</v>
      </c>
      <c r="I113" s="51">
        <v>-81.072199999999995</v>
      </c>
      <c r="J113" s="29" t="s">
        <v>1021</v>
      </c>
      <c r="K113" s="51" t="s">
        <v>1022</v>
      </c>
      <c r="L113" s="51" t="s">
        <v>1024</v>
      </c>
      <c r="M113" s="23" t="s">
        <v>1099</v>
      </c>
      <c r="N113" s="51" t="s">
        <v>1114</v>
      </c>
      <c r="O113" s="24" t="s">
        <v>1173</v>
      </c>
      <c r="P113" s="51" t="s">
        <v>1135</v>
      </c>
      <c r="Q113" s="51" t="s">
        <v>1116</v>
      </c>
      <c r="R113" s="29"/>
      <c r="S113" s="29"/>
      <c r="T113" s="85" t="s">
        <v>1157</v>
      </c>
      <c r="U113" s="23"/>
      <c r="V113" s="54" t="s">
        <v>66</v>
      </c>
      <c r="W113" s="23"/>
      <c r="X113" s="23" t="s">
        <v>1241</v>
      </c>
      <c r="Y113" s="23"/>
      <c r="Z113" s="23"/>
      <c r="AA113" s="23"/>
      <c r="AB113" s="23"/>
      <c r="AC113" s="23"/>
      <c r="AD113" s="23"/>
    </row>
    <row r="114" spans="1:30" ht="15.75" x14ac:dyDescent="0.25">
      <c r="A114" s="24" t="s">
        <v>60</v>
      </c>
      <c r="B114" s="28" t="s">
        <v>488</v>
      </c>
      <c r="C114" s="28" t="s">
        <v>472</v>
      </c>
      <c r="D114" s="28" t="s">
        <v>484</v>
      </c>
      <c r="E114" s="51">
        <v>46.459178000000001</v>
      </c>
      <c r="F114" s="51">
        <v>-81.073134999999994</v>
      </c>
      <c r="G114" s="51" t="s">
        <v>1020</v>
      </c>
      <c r="H114" s="51">
        <v>46.459178000000001</v>
      </c>
      <c r="I114" s="51">
        <v>-81.073134999999994</v>
      </c>
      <c r="J114" s="29" t="s">
        <v>1021</v>
      </c>
      <c r="K114" s="51" t="s">
        <v>1022</v>
      </c>
      <c r="L114" s="51" t="s">
        <v>1024</v>
      </c>
      <c r="M114" s="23" t="s">
        <v>1100</v>
      </c>
      <c r="N114" s="51">
        <v>1974</v>
      </c>
      <c r="O114" s="24" t="s">
        <v>1173</v>
      </c>
      <c r="P114" s="51" t="s">
        <v>60</v>
      </c>
      <c r="Q114" s="51" t="s">
        <v>60</v>
      </c>
      <c r="R114" s="29"/>
      <c r="S114" s="29"/>
      <c r="T114" s="85" t="s">
        <v>1157</v>
      </c>
      <c r="U114" s="23"/>
      <c r="V114" s="54" t="s">
        <v>66</v>
      </c>
      <c r="W114" s="23"/>
      <c r="X114" s="23" t="s">
        <v>1241</v>
      </c>
      <c r="Y114" s="23"/>
      <c r="Z114" s="23"/>
      <c r="AA114" s="23"/>
      <c r="AB114" s="23"/>
      <c r="AC114" s="23"/>
      <c r="AD114" s="23"/>
    </row>
    <row r="115" spans="1:30" ht="15.75" x14ac:dyDescent="0.25">
      <c r="A115" s="24" t="s">
        <v>60</v>
      </c>
      <c r="B115" s="28" t="s">
        <v>489</v>
      </c>
      <c r="C115" s="28" t="s">
        <v>472</v>
      </c>
      <c r="D115" s="28" t="s">
        <v>484</v>
      </c>
      <c r="E115" s="51">
        <v>46.458716000000003</v>
      </c>
      <c r="F115" s="51">
        <v>-81.073089999999993</v>
      </c>
      <c r="G115" s="51" t="s">
        <v>1020</v>
      </c>
      <c r="H115" s="51">
        <v>46.458716000000003</v>
      </c>
      <c r="I115" s="51">
        <v>-81.073089999999993</v>
      </c>
      <c r="J115" s="29" t="s">
        <v>1021</v>
      </c>
      <c r="K115" s="51" t="s">
        <v>1022</v>
      </c>
      <c r="L115" s="51" t="s">
        <v>1024</v>
      </c>
      <c r="M115" s="23" t="s">
        <v>363</v>
      </c>
      <c r="N115" s="51">
        <v>2016</v>
      </c>
      <c r="O115" s="24" t="s">
        <v>1173</v>
      </c>
      <c r="P115" s="51">
        <v>3</v>
      </c>
      <c r="Q115" s="51">
        <v>4000</v>
      </c>
      <c r="R115" s="29"/>
      <c r="S115" s="29" t="s">
        <v>1231</v>
      </c>
      <c r="T115" s="85" t="s">
        <v>1157</v>
      </c>
      <c r="U115" s="23"/>
      <c r="V115" s="54" t="s">
        <v>66</v>
      </c>
      <c r="W115" s="23"/>
      <c r="X115" s="23" t="s">
        <v>1241</v>
      </c>
      <c r="Y115" s="23"/>
      <c r="Z115" s="23"/>
      <c r="AA115" s="23"/>
      <c r="AB115" s="23"/>
      <c r="AC115" s="23"/>
      <c r="AD115" s="23"/>
    </row>
    <row r="116" spans="1:30" ht="15.75" x14ac:dyDescent="0.25">
      <c r="A116" s="24" t="s">
        <v>60</v>
      </c>
      <c r="B116" s="28" t="s">
        <v>492</v>
      </c>
      <c r="C116" s="28" t="s">
        <v>490</v>
      </c>
      <c r="D116" s="28" t="s">
        <v>491</v>
      </c>
      <c r="E116" s="51">
        <v>46.472416000000003</v>
      </c>
      <c r="F116" s="51">
        <v>-81.059490999999994</v>
      </c>
      <c r="G116" s="51" t="s">
        <v>1020</v>
      </c>
      <c r="H116" s="51">
        <v>46.472416000000003</v>
      </c>
      <c r="I116" s="51">
        <v>-81.059490999999994</v>
      </c>
      <c r="J116" s="29" t="s">
        <v>1021</v>
      </c>
      <c r="K116" s="51" t="s">
        <v>1022</v>
      </c>
      <c r="L116" s="51" t="s">
        <v>1024</v>
      </c>
      <c r="M116" s="23" t="s">
        <v>363</v>
      </c>
      <c r="N116" s="51" t="s">
        <v>1115</v>
      </c>
      <c r="O116" s="24" t="s">
        <v>1173</v>
      </c>
      <c r="P116" s="51">
        <v>4.5</v>
      </c>
      <c r="Q116" s="51" t="s">
        <v>1116</v>
      </c>
      <c r="R116" s="29"/>
      <c r="S116" s="29" t="s">
        <v>1231</v>
      </c>
      <c r="T116" s="85" t="s">
        <v>1157</v>
      </c>
      <c r="U116" s="23"/>
      <c r="V116" s="54" t="s">
        <v>66</v>
      </c>
      <c r="W116" s="23"/>
      <c r="X116" s="23" t="s">
        <v>1241</v>
      </c>
      <c r="Y116" s="23"/>
      <c r="Z116" s="23"/>
      <c r="AA116" s="23"/>
      <c r="AB116" s="23"/>
      <c r="AC116" s="23"/>
      <c r="AD116" s="23"/>
    </row>
    <row r="117" spans="1:30" ht="15.75" x14ac:dyDescent="0.25">
      <c r="A117" s="24" t="s">
        <v>60</v>
      </c>
      <c r="B117" s="28" t="s">
        <v>493</v>
      </c>
      <c r="C117" s="28" t="s">
        <v>490</v>
      </c>
      <c r="D117" s="28" t="s">
        <v>491</v>
      </c>
      <c r="E117" s="51">
        <v>46.472253000000002</v>
      </c>
      <c r="F117" s="51">
        <v>-81.060387000000006</v>
      </c>
      <c r="G117" s="51" t="s">
        <v>1020</v>
      </c>
      <c r="H117" s="51">
        <v>46.472253000000002</v>
      </c>
      <c r="I117" s="51">
        <v>-81.060387000000006</v>
      </c>
      <c r="J117" s="29" t="s">
        <v>1021</v>
      </c>
      <c r="K117" s="51" t="s">
        <v>1022</v>
      </c>
      <c r="L117" s="51" t="s">
        <v>1024</v>
      </c>
      <c r="M117" s="23" t="s">
        <v>1100</v>
      </c>
      <c r="N117" s="51" t="s">
        <v>1116</v>
      </c>
      <c r="O117" s="24" t="s">
        <v>1173</v>
      </c>
      <c r="P117" s="51" t="s">
        <v>1203</v>
      </c>
      <c r="Q117" s="51" t="s">
        <v>1215</v>
      </c>
      <c r="R117" s="29"/>
      <c r="S117" s="29"/>
      <c r="T117" s="85" t="s">
        <v>1157</v>
      </c>
      <c r="U117" s="23"/>
      <c r="V117" s="54" t="s">
        <v>66</v>
      </c>
      <c r="W117" s="23"/>
      <c r="X117" s="23" t="s">
        <v>1241</v>
      </c>
      <c r="Y117" s="23"/>
      <c r="Z117" s="23"/>
      <c r="AA117" s="23"/>
      <c r="AB117" s="23"/>
      <c r="AC117" s="23"/>
      <c r="AD117" s="23"/>
    </row>
    <row r="118" spans="1:30" ht="15.75" x14ac:dyDescent="0.25">
      <c r="A118" s="24" t="s">
        <v>60</v>
      </c>
      <c r="B118" s="28" t="s">
        <v>496</v>
      </c>
      <c r="C118" s="28" t="s">
        <v>494</v>
      </c>
      <c r="D118" s="28" t="s">
        <v>495</v>
      </c>
      <c r="E118" s="51">
        <v>46.432217999999999</v>
      </c>
      <c r="F118" s="51">
        <v>-81.360962000000001</v>
      </c>
      <c r="G118" s="51" t="s">
        <v>1020</v>
      </c>
      <c r="H118" s="51">
        <v>46.432217999999999</v>
      </c>
      <c r="I118" s="51">
        <v>-81.360962000000001</v>
      </c>
      <c r="J118" s="29" t="s">
        <v>1021</v>
      </c>
      <c r="K118" s="51" t="s">
        <v>1022</v>
      </c>
      <c r="L118" s="51" t="s">
        <v>495</v>
      </c>
      <c r="M118" s="23" t="s">
        <v>1099</v>
      </c>
      <c r="N118" s="51" t="s">
        <v>1117</v>
      </c>
      <c r="O118" s="24" t="s">
        <v>1173</v>
      </c>
      <c r="P118" s="51">
        <v>1.8</v>
      </c>
      <c r="Q118" s="51" t="s">
        <v>1116</v>
      </c>
      <c r="R118" s="29"/>
      <c r="S118" s="29" t="s">
        <v>1231</v>
      </c>
      <c r="T118" s="85" t="s">
        <v>1157</v>
      </c>
      <c r="U118" s="23"/>
      <c r="V118" s="54" t="s">
        <v>66</v>
      </c>
      <c r="W118" s="23"/>
      <c r="X118" s="23" t="s">
        <v>1241</v>
      </c>
      <c r="Y118" s="23"/>
      <c r="Z118" s="23"/>
      <c r="AA118" s="23"/>
      <c r="AB118" s="23"/>
      <c r="AC118" s="23"/>
      <c r="AD118" s="23"/>
    </row>
    <row r="119" spans="1:30" ht="15.75" x14ac:dyDescent="0.25">
      <c r="A119" s="24" t="s">
        <v>60</v>
      </c>
      <c r="B119" s="28" t="s">
        <v>497</v>
      </c>
      <c r="C119" s="28" t="s">
        <v>494</v>
      </c>
      <c r="D119" s="28" t="s">
        <v>495</v>
      </c>
      <c r="E119" s="51">
        <v>46.424990000000001</v>
      </c>
      <c r="F119" s="51">
        <v>-81.355491000000001</v>
      </c>
      <c r="G119" s="51" t="s">
        <v>1020</v>
      </c>
      <c r="H119" s="51">
        <v>46.424990000000001</v>
      </c>
      <c r="I119" s="51">
        <v>-81.355491000000001</v>
      </c>
      <c r="J119" s="29" t="s">
        <v>1021</v>
      </c>
      <c r="K119" s="51" t="s">
        <v>1022</v>
      </c>
      <c r="L119" s="51" t="s">
        <v>495</v>
      </c>
      <c r="M119" s="23" t="s">
        <v>363</v>
      </c>
      <c r="N119" s="51">
        <v>2002</v>
      </c>
      <c r="O119" s="24" t="s">
        <v>1173</v>
      </c>
      <c r="P119" s="51">
        <v>3</v>
      </c>
      <c r="Q119" s="51">
        <v>1000</v>
      </c>
      <c r="R119" s="29"/>
      <c r="S119" s="29" t="s">
        <v>1231</v>
      </c>
      <c r="T119" s="85" t="s">
        <v>1157</v>
      </c>
      <c r="U119" s="23"/>
      <c r="V119" s="54" t="s">
        <v>66</v>
      </c>
      <c r="W119" s="23"/>
      <c r="X119" s="23" t="s">
        <v>1241</v>
      </c>
      <c r="Y119" s="23"/>
      <c r="Z119" s="23"/>
      <c r="AA119" s="23"/>
      <c r="AB119" s="23"/>
      <c r="AC119" s="23"/>
      <c r="AD119" s="23"/>
    </row>
    <row r="120" spans="1:30" ht="15.75" x14ac:dyDescent="0.25">
      <c r="A120" s="24" t="s">
        <v>60</v>
      </c>
      <c r="B120" s="28" t="s">
        <v>498</v>
      </c>
      <c r="C120" s="28" t="s">
        <v>494</v>
      </c>
      <c r="D120" s="28" t="s">
        <v>495</v>
      </c>
      <c r="E120" s="51">
        <v>46.432456999999999</v>
      </c>
      <c r="F120" s="51">
        <v>-81.350560000000002</v>
      </c>
      <c r="G120" s="51" t="s">
        <v>1020</v>
      </c>
      <c r="H120" s="51">
        <v>46.432456999999999</v>
      </c>
      <c r="I120" s="51">
        <v>-81.350560000000002</v>
      </c>
      <c r="J120" s="29" t="s">
        <v>1021</v>
      </c>
      <c r="K120" s="51" t="s">
        <v>1022</v>
      </c>
      <c r="L120" s="51" t="s">
        <v>495</v>
      </c>
      <c r="M120" s="23" t="s">
        <v>363</v>
      </c>
      <c r="N120" s="51" t="s">
        <v>1118</v>
      </c>
      <c r="O120" s="24" t="s">
        <v>1173</v>
      </c>
      <c r="P120" s="51">
        <v>6.7</v>
      </c>
      <c r="Q120" s="51">
        <v>100000</v>
      </c>
      <c r="R120" s="29"/>
      <c r="S120" s="29" t="s">
        <v>1230</v>
      </c>
      <c r="T120" s="85" t="s">
        <v>1157</v>
      </c>
      <c r="U120" s="23"/>
      <c r="V120" s="54" t="s">
        <v>66</v>
      </c>
      <c r="W120" s="23"/>
      <c r="X120" s="23" t="s">
        <v>1241</v>
      </c>
      <c r="Y120" s="23"/>
      <c r="Z120" s="23"/>
      <c r="AA120" s="23"/>
      <c r="AB120" s="23"/>
      <c r="AC120" s="23"/>
      <c r="AD120" s="23"/>
    </row>
    <row r="121" spans="1:30" ht="15.75" x14ac:dyDescent="0.25">
      <c r="A121" s="24" t="s">
        <v>60</v>
      </c>
      <c r="B121" s="28" t="s">
        <v>499</v>
      </c>
      <c r="C121" s="28" t="s">
        <v>494</v>
      </c>
      <c r="D121" s="28" t="s">
        <v>495</v>
      </c>
      <c r="E121" s="51">
        <v>46.422497</v>
      </c>
      <c r="F121" s="51">
        <v>-81.350826999999995</v>
      </c>
      <c r="G121" s="51" t="s">
        <v>1020</v>
      </c>
      <c r="H121" s="51">
        <v>46.422497</v>
      </c>
      <c r="I121" s="51">
        <v>-81.350826999999995</v>
      </c>
      <c r="J121" s="29" t="s">
        <v>1021</v>
      </c>
      <c r="K121" s="51" t="s">
        <v>1022</v>
      </c>
      <c r="L121" s="51" t="s">
        <v>495</v>
      </c>
      <c r="M121" s="23" t="s">
        <v>363</v>
      </c>
      <c r="N121" s="51" t="s">
        <v>1119</v>
      </c>
      <c r="O121" s="24" t="s">
        <v>1173</v>
      </c>
      <c r="P121" s="51">
        <v>4.5</v>
      </c>
      <c r="Q121" s="51">
        <v>28000</v>
      </c>
      <c r="R121" s="29"/>
      <c r="S121" s="29" t="s">
        <v>1231</v>
      </c>
      <c r="T121" s="85" t="s">
        <v>1157</v>
      </c>
      <c r="U121" s="23"/>
      <c r="V121" s="54" t="s">
        <v>66</v>
      </c>
      <c r="W121" s="23"/>
      <c r="X121" s="23" t="s">
        <v>1241</v>
      </c>
      <c r="Y121" s="23"/>
      <c r="Z121" s="23"/>
      <c r="AA121" s="23"/>
      <c r="AB121" s="23"/>
      <c r="AC121" s="23"/>
      <c r="AD121" s="23"/>
    </row>
    <row r="122" spans="1:30" ht="15.75" x14ac:dyDescent="0.25">
      <c r="A122" s="24" t="s">
        <v>60</v>
      </c>
      <c r="B122" s="28" t="s">
        <v>500</v>
      </c>
      <c r="C122" s="28" t="s">
        <v>494</v>
      </c>
      <c r="D122" s="28" t="s">
        <v>495</v>
      </c>
      <c r="E122" s="51">
        <v>46.419716999999999</v>
      </c>
      <c r="F122" s="51">
        <v>-81.348826000000003</v>
      </c>
      <c r="G122" s="51" t="s">
        <v>1020</v>
      </c>
      <c r="H122" s="51">
        <v>46.419716999999999</v>
      </c>
      <c r="I122" s="51">
        <v>-81.348826000000003</v>
      </c>
      <c r="J122" s="29" t="s">
        <v>1021</v>
      </c>
      <c r="K122" s="51" t="s">
        <v>1022</v>
      </c>
      <c r="L122" s="51" t="s">
        <v>495</v>
      </c>
      <c r="M122" s="23" t="s">
        <v>363</v>
      </c>
      <c r="N122" s="51" t="s">
        <v>1120</v>
      </c>
      <c r="O122" s="24" t="s">
        <v>1173</v>
      </c>
      <c r="P122" s="51">
        <v>2.4</v>
      </c>
      <c r="Q122" s="51">
        <v>150000</v>
      </c>
      <c r="R122" s="29"/>
      <c r="S122" s="29" t="s">
        <v>1231</v>
      </c>
      <c r="T122" s="85" t="s">
        <v>1157</v>
      </c>
      <c r="U122" s="23"/>
      <c r="V122" s="54" t="s">
        <v>66</v>
      </c>
      <c r="W122" s="23"/>
      <c r="X122" s="23" t="s">
        <v>1241</v>
      </c>
      <c r="Y122" s="23"/>
      <c r="Z122" s="23"/>
      <c r="AA122" s="23"/>
      <c r="AB122" s="23"/>
      <c r="AC122" s="23"/>
      <c r="AD122" s="23"/>
    </row>
    <row r="123" spans="1:30" ht="15.75" x14ac:dyDescent="0.25">
      <c r="A123" s="24" t="s">
        <v>60</v>
      </c>
      <c r="B123" s="28" t="s">
        <v>502</v>
      </c>
      <c r="C123" s="28" t="s">
        <v>494</v>
      </c>
      <c r="D123" s="28" t="s">
        <v>501</v>
      </c>
      <c r="E123" s="51">
        <v>46.431325999999999</v>
      </c>
      <c r="F123" s="51">
        <v>-81.322055000000006</v>
      </c>
      <c r="G123" s="51" t="s">
        <v>1020</v>
      </c>
      <c r="H123" s="51">
        <v>46.431325999999999</v>
      </c>
      <c r="I123" s="51">
        <v>-81.322055000000006</v>
      </c>
      <c r="J123" s="29" t="s">
        <v>1021</v>
      </c>
      <c r="K123" s="51" t="s">
        <v>1022</v>
      </c>
      <c r="L123" s="51" t="s">
        <v>1024</v>
      </c>
      <c r="M123" s="23" t="s">
        <v>363</v>
      </c>
      <c r="N123" s="51">
        <v>2008</v>
      </c>
      <c r="O123" s="24" t="s">
        <v>1173</v>
      </c>
      <c r="P123" s="51">
        <v>2.1</v>
      </c>
      <c r="Q123" s="51">
        <v>15000</v>
      </c>
      <c r="R123" s="29"/>
      <c r="S123" s="29" t="s">
        <v>1231</v>
      </c>
      <c r="T123" s="85" t="s">
        <v>1157</v>
      </c>
      <c r="U123" s="23"/>
      <c r="V123" s="54" t="s">
        <v>66</v>
      </c>
      <c r="W123" s="23"/>
      <c r="X123" s="23" t="s">
        <v>1241</v>
      </c>
      <c r="Y123" s="23"/>
      <c r="Z123" s="23"/>
      <c r="AA123" s="23"/>
      <c r="AB123" s="23"/>
      <c r="AC123" s="23"/>
      <c r="AD123" s="23"/>
    </row>
    <row r="124" spans="1:30" ht="15.75" x14ac:dyDescent="0.25">
      <c r="A124" s="24" t="s">
        <v>60</v>
      </c>
      <c r="B124" s="28" t="s">
        <v>503</v>
      </c>
      <c r="C124" s="28" t="s">
        <v>494</v>
      </c>
      <c r="D124" s="28" t="s">
        <v>501</v>
      </c>
      <c r="E124" s="51">
        <v>46.430961000000003</v>
      </c>
      <c r="F124" s="51">
        <v>-81.324005999999997</v>
      </c>
      <c r="G124" s="51" t="s">
        <v>1020</v>
      </c>
      <c r="H124" s="51">
        <v>46.430961000000003</v>
      </c>
      <c r="I124" s="51">
        <v>-81.324005999999997</v>
      </c>
      <c r="J124" s="29" t="s">
        <v>1021</v>
      </c>
      <c r="K124" s="51" t="s">
        <v>1022</v>
      </c>
      <c r="L124" s="51" t="s">
        <v>1024</v>
      </c>
      <c r="M124" s="23" t="s">
        <v>363</v>
      </c>
      <c r="N124" s="51">
        <v>2008</v>
      </c>
      <c r="O124" s="24" t="s">
        <v>1173</v>
      </c>
      <c r="P124" s="51">
        <v>2.1</v>
      </c>
      <c r="Q124" s="51">
        <v>1000</v>
      </c>
      <c r="R124" s="29"/>
      <c r="S124" s="29" t="s">
        <v>1231</v>
      </c>
      <c r="T124" s="85" t="s">
        <v>1157</v>
      </c>
      <c r="U124" s="23"/>
      <c r="V124" s="54" t="s">
        <v>66</v>
      </c>
      <c r="W124" s="23"/>
      <c r="X124" s="23" t="s">
        <v>1241</v>
      </c>
      <c r="Y124" s="23"/>
      <c r="Z124" s="23"/>
      <c r="AA124" s="23"/>
      <c r="AB124" s="23"/>
      <c r="AC124" s="23"/>
      <c r="AD124" s="23"/>
    </row>
    <row r="125" spans="1:30" ht="15.75" x14ac:dyDescent="0.25">
      <c r="A125" s="24" t="s">
        <v>60</v>
      </c>
      <c r="B125" s="28" t="s">
        <v>505</v>
      </c>
      <c r="C125" s="28" t="s">
        <v>504</v>
      </c>
      <c r="D125" s="28" t="s">
        <v>504</v>
      </c>
      <c r="E125" s="51">
        <v>46.475642000000001</v>
      </c>
      <c r="F125" s="51">
        <v>-81.188534000000004</v>
      </c>
      <c r="G125" s="51" t="s">
        <v>1020</v>
      </c>
      <c r="H125" s="51">
        <v>46.475642000000001</v>
      </c>
      <c r="I125" s="51">
        <v>-81.188534000000004</v>
      </c>
      <c r="J125" s="29" t="s">
        <v>1021</v>
      </c>
      <c r="K125" s="51" t="s">
        <v>1022</v>
      </c>
      <c r="L125" s="51" t="s">
        <v>1024</v>
      </c>
      <c r="M125" s="23" t="s">
        <v>363</v>
      </c>
      <c r="N125" s="51" t="s">
        <v>1121</v>
      </c>
      <c r="O125" s="24" t="s">
        <v>1173</v>
      </c>
      <c r="P125" s="51">
        <v>2</v>
      </c>
      <c r="Q125" s="51">
        <v>11000</v>
      </c>
      <c r="R125" s="29"/>
      <c r="S125" s="29" t="s">
        <v>1230</v>
      </c>
      <c r="T125" s="85" t="s">
        <v>1157</v>
      </c>
      <c r="U125" s="23"/>
      <c r="V125" s="54" t="s">
        <v>66</v>
      </c>
      <c r="W125" s="23"/>
      <c r="X125" s="23" t="s">
        <v>1241</v>
      </c>
      <c r="Y125" s="23"/>
      <c r="Z125" s="23"/>
      <c r="AA125" s="23"/>
      <c r="AB125" s="23"/>
      <c r="AC125" s="23"/>
      <c r="AD125" s="23"/>
    </row>
    <row r="126" spans="1:30" ht="15.75" x14ac:dyDescent="0.25">
      <c r="A126" s="24" t="s">
        <v>60</v>
      </c>
      <c r="B126" s="28" t="s">
        <v>506</v>
      </c>
      <c r="C126" s="28" t="s">
        <v>504</v>
      </c>
      <c r="D126" s="28" t="s">
        <v>504</v>
      </c>
      <c r="E126" s="51">
        <v>46.449686999999997</v>
      </c>
      <c r="F126" s="51">
        <v>-81.151909000000003</v>
      </c>
      <c r="G126" s="51" t="s">
        <v>1020</v>
      </c>
      <c r="H126" s="51">
        <v>46.449686999999997</v>
      </c>
      <c r="I126" s="51">
        <v>-81.151909000000003</v>
      </c>
      <c r="J126" s="29" t="s">
        <v>1021</v>
      </c>
      <c r="K126" s="51" t="s">
        <v>1022</v>
      </c>
      <c r="L126" s="51" t="s">
        <v>1024</v>
      </c>
      <c r="M126" s="23" t="s">
        <v>1099</v>
      </c>
      <c r="N126" s="51" t="s">
        <v>1122</v>
      </c>
      <c r="O126" s="24" t="s">
        <v>1173</v>
      </c>
      <c r="P126" s="51">
        <v>2.4</v>
      </c>
      <c r="Q126" s="51" t="s">
        <v>1131</v>
      </c>
      <c r="R126" s="29"/>
      <c r="S126" s="29" t="s">
        <v>1231</v>
      </c>
      <c r="T126" s="85" t="s">
        <v>1157</v>
      </c>
      <c r="U126" s="23"/>
      <c r="V126" s="54" t="s">
        <v>66</v>
      </c>
      <c r="W126" s="23"/>
      <c r="X126" s="23" t="s">
        <v>1241</v>
      </c>
      <c r="Y126" s="23"/>
      <c r="Z126" s="23"/>
      <c r="AA126" s="23"/>
      <c r="AB126" s="23"/>
      <c r="AC126" s="23"/>
      <c r="AD126" s="23"/>
    </row>
    <row r="127" spans="1:30" ht="15.75" x14ac:dyDescent="0.25">
      <c r="A127" s="24" t="s">
        <v>60</v>
      </c>
      <c r="B127" s="28" t="s">
        <v>507</v>
      </c>
      <c r="C127" s="28" t="s">
        <v>504</v>
      </c>
      <c r="D127" s="28" t="s">
        <v>504</v>
      </c>
      <c r="E127" s="51">
        <v>46.461841999999997</v>
      </c>
      <c r="F127" s="51">
        <v>-81.173743999999999</v>
      </c>
      <c r="G127" s="51" t="s">
        <v>1020</v>
      </c>
      <c r="H127" s="51">
        <v>46.461841999999997</v>
      </c>
      <c r="I127" s="51">
        <v>-81.173743999999999</v>
      </c>
      <c r="J127" s="29" t="s">
        <v>1021</v>
      </c>
      <c r="K127" s="51" t="s">
        <v>1022</v>
      </c>
      <c r="L127" s="51" t="s">
        <v>1024</v>
      </c>
      <c r="M127" s="23" t="s">
        <v>363</v>
      </c>
      <c r="N127" s="51" t="s">
        <v>1116</v>
      </c>
      <c r="O127" s="24" t="s">
        <v>1173</v>
      </c>
      <c r="P127" s="51">
        <v>2</v>
      </c>
      <c r="Q127" s="51">
        <v>6800</v>
      </c>
      <c r="R127" s="29"/>
      <c r="S127" s="29"/>
      <c r="T127" s="85" t="s">
        <v>1157</v>
      </c>
      <c r="U127" s="23"/>
      <c r="V127" s="54" t="s">
        <v>66</v>
      </c>
      <c r="W127" s="23"/>
      <c r="X127" s="23" t="s">
        <v>1241</v>
      </c>
      <c r="Y127" s="23"/>
      <c r="Z127" s="23"/>
      <c r="AA127" s="23"/>
      <c r="AB127" s="23"/>
      <c r="AC127" s="23"/>
      <c r="AD127" s="23"/>
    </row>
    <row r="128" spans="1:30" ht="15.75" x14ac:dyDescent="0.25">
      <c r="A128" s="24" t="s">
        <v>60</v>
      </c>
      <c r="B128" s="28" t="s">
        <v>508</v>
      </c>
      <c r="C128" s="28" t="s">
        <v>504</v>
      </c>
      <c r="D128" s="28" t="s">
        <v>504</v>
      </c>
      <c r="E128" s="51">
        <v>46.471637000000001</v>
      </c>
      <c r="F128" s="51">
        <v>-81.193833999999995</v>
      </c>
      <c r="G128" s="51" t="s">
        <v>1020</v>
      </c>
      <c r="H128" s="51">
        <v>46.471637000000001</v>
      </c>
      <c r="I128" s="51">
        <v>-81.193833999999995</v>
      </c>
      <c r="J128" s="29" t="s">
        <v>1021</v>
      </c>
      <c r="K128" s="51" t="s">
        <v>1022</v>
      </c>
      <c r="L128" s="51" t="s">
        <v>1024</v>
      </c>
      <c r="M128" s="23" t="s">
        <v>363</v>
      </c>
      <c r="N128" s="51" t="s">
        <v>1123</v>
      </c>
      <c r="O128" s="24" t="s">
        <v>1173</v>
      </c>
      <c r="P128" s="51">
        <v>2.9</v>
      </c>
      <c r="Q128" s="51" t="s">
        <v>1217</v>
      </c>
      <c r="R128" s="29"/>
      <c r="S128" s="29"/>
      <c r="T128" s="85" t="s">
        <v>1157</v>
      </c>
      <c r="U128" s="23"/>
      <c r="V128" s="54" t="s">
        <v>66</v>
      </c>
      <c r="W128" s="23"/>
      <c r="X128" s="23" t="s">
        <v>1241</v>
      </c>
      <c r="Y128" s="23"/>
      <c r="Z128" s="23"/>
      <c r="AA128" s="23"/>
      <c r="AB128" s="23"/>
      <c r="AC128" s="23"/>
      <c r="AD128" s="23"/>
    </row>
    <row r="129" spans="1:30" ht="15.75" x14ac:dyDescent="0.25">
      <c r="A129" s="24" t="s">
        <v>60</v>
      </c>
      <c r="B129" s="28" t="s">
        <v>509</v>
      </c>
      <c r="C129" s="28" t="s">
        <v>504</v>
      </c>
      <c r="D129" s="28" t="s">
        <v>504</v>
      </c>
      <c r="E129" s="51">
        <v>46.472499999999997</v>
      </c>
      <c r="F129" s="51">
        <v>-81.194085000000001</v>
      </c>
      <c r="G129" s="51" t="s">
        <v>1020</v>
      </c>
      <c r="H129" s="51">
        <v>46.472499999999997</v>
      </c>
      <c r="I129" s="51">
        <v>-81.194085000000001</v>
      </c>
      <c r="J129" s="29" t="s">
        <v>1021</v>
      </c>
      <c r="K129" s="51" t="s">
        <v>1022</v>
      </c>
      <c r="L129" s="51" t="s">
        <v>1024</v>
      </c>
      <c r="M129" s="23" t="s">
        <v>363</v>
      </c>
      <c r="N129" s="51" t="s">
        <v>1123</v>
      </c>
      <c r="O129" s="24" t="s">
        <v>1173</v>
      </c>
      <c r="P129" s="51">
        <v>2.1</v>
      </c>
      <c r="Q129" s="51" t="s">
        <v>1217</v>
      </c>
      <c r="R129" s="29"/>
      <c r="S129" s="29"/>
      <c r="T129" s="85" t="s">
        <v>1157</v>
      </c>
      <c r="U129" s="23"/>
      <c r="V129" s="54" t="s">
        <v>66</v>
      </c>
      <c r="W129" s="23"/>
      <c r="X129" s="23" t="s">
        <v>1241</v>
      </c>
      <c r="Y129" s="23"/>
      <c r="Z129" s="23"/>
      <c r="AA129" s="23"/>
      <c r="AB129" s="23"/>
      <c r="AC129" s="23"/>
      <c r="AD129" s="23"/>
    </row>
    <row r="130" spans="1:30" ht="15.75" x14ac:dyDescent="0.25">
      <c r="A130" s="24" t="s">
        <v>60</v>
      </c>
      <c r="B130" s="28" t="s">
        <v>510</v>
      </c>
      <c r="C130" s="28" t="s">
        <v>504</v>
      </c>
      <c r="D130" s="28" t="s">
        <v>504</v>
      </c>
      <c r="E130" s="51">
        <v>46.474538000000003</v>
      </c>
      <c r="F130" s="51">
        <v>-81.192150999999996</v>
      </c>
      <c r="G130" s="51" t="s">
        <v>1020</v>
      </c>
      <c r="H130" s="51">
        <v>46.474538000000003</v>
      </c>
      <c r="I130" s="51">
        <v>-81.192150999999996</v>
      </c>
      <c r="J130" s="29" t="s">
        <v>1021</v>
      </c>
      <c r="K130" s="51" t="s">
        <v>1022</v>
      </c>
      <c r="L130" s="51" t="s">
        <v>1024</v>
      </c>
      <c r="M130" s="23" t="s">
        <v>363</v>
      </c>
      <c r="N130" s="51" t="s">
        <v>1123</v>
      </c>
      <c r="O130" s="24" t="s">
        <v>1173</v>
      </c>
      <c r="P130" s="51">
        <v>2</v>
      </c>
      <c r="Q130" s="51">
        <v>55000</v>
      </c>
      <c r="R130" s="29"/>
      <c r="S130" s="29"/>
      <c r="T130" s="85" t="s">
        <v>1157</v>
      </c>
      <c r="U130" s="23"/>
      <c r="V130" s="54" t="s">
        <v>66</v>
      </c>
      <c r="W130" s="23"/>
      <c r="X130" s="23" t="s">
        <v>1241</v>
      </c>
      <c r="Y130" s="23"/>
      <c r="Z130" s="23"/>
      <c r="AA130" s="23"/>
      <c r="AB130" s="23"/>
      <c r="AC130" s="23"/>
      <c r="AD130" s="23"/>
    </row>
    <row r="131" spans="1:30" ht="15.75" x14ac:dyDescent="0.25">
      <c r="A131" s="24" t="s">
        <v>60</v>
      </c>
      <c r="B131" s="28" t="s">
        <v>511</v>
      </c>
      <c r="C131" s="28" t="s">
        <v>504</v>
      </c>
      <c r="D131" s="28" t="s">
        <v>504</v>
      </c>
      <c r="E131" s="51">
        <v>46.475240999999997</v>
      </c>
      <c r="F131" s="51">
        <v>-81.191006999999999</v>
      </c>
      <c r="G131" s="51" t="s">
        <v>1020</v>
      </c>
      <c r="H131" s="51">
        <v>46.475240999999997</v>
      </c>
      <c r="I131" s="51">
        <v>-81.191006999999999</v>
      </c>
      <c r="J131" s="29" t="s">
        <v>1021</v>
      </c>
      <c r="K131" s="51" t="s">
        <v>1022</v>
      </c>
      <c r="L131" s="51" t="s">
        <v>1024</v>
      </c>
      <c r="M131" s="23" t="s">
        <v>363</v>
      </c>
      <c r="N131" s="51" t="s">
        <v>1123</v>
      </c>
      <c r="O131" s="24" t="s">
        <v>1173</v>
      </c>
      <c r="P131" s="51">
        <v>2.6</v>
      </c>
      <c r="Q131" s="51">
        <v>55000</v>
      </c>
      <c r="R131" s="29"/>
      <c r="S131" s="29"/>
      <c r="T131" s="85" t="s">
        <v>1157</v>
      </c>
      <c r="U131" s="23"/>
      <c r="V131" s="54" t="s">
        <v>66</v>
      </c>
      <c r="W131" s="23"/>
      <c r="X131" s="23" t="s">
        <v>1241</v>
      </c>
      <c r="Y131" s="23"/>
      <c r="Z131" s="23"/>
      <c r="AA131" s="23"/>
      <c r="AB131" s="23"/>
      <c r="AC131" s="23"/>
      <c r="AD131" s="23"/>
    </row>
    <row r="132" spans="1:30" ht="15.75" x14ac:dyDescent="0.25">
      <c r="A132" s="24" t="s">
        <v>60</v>
      </c>
      <c r="B132" s="28" t="s">
        <v>512</v>
      </c>
      <c r="C132" s="28" t="s">
        <v>504</v>
      </c>
      <c r="D132" s="28" t="s">
        <v>504</v>
      </c>
      <c r="E132" s="51">
        <v>46.475019000000003</v>
      </c>
      <c r="F132" s="51">
        <v>-81.189352</v>
      </c>
      <c r="G132" s="51" t="s">
        <v>1020</v>
      </c>
      <c r="H132" s="51">
        <v>46.475019000000003</v>
      </c>
      <c r="I132" s="51">
        <v>-81.189352</v>
      </c>
      <c r="J132" s="29" t="s">
        <v>1021</v>
      </c>
      <c r="K132" s="51" t="s">
        <v>1022</v>
      </c>
      <c r="L132" s="51" t="s">
        <v>1024</v>
      </c>
      <c r="M132" s="23" t="s">
        <v>363</v>
      </c>
      <c r="N132" s="51" t="s">
        <v>1123</v>
      </c>
      <c r="O132" s="24" t="s">
        <v>1173</v>
      </c>
      <c r="P132" s="51">
        <v>2.75</v>
      </c>
      <c r="Q132" s="51">
        <v>55000</v>
      </c>
      <c r="R132" s="29"/>
      <c r="S132" s="29"/>
      <c r="T132" s="85" t="s">
        <v>1157</v>
      </c>
      <c r="U132" s="23"/>
      <c r="V132" s="54" t="s">
        <v>66</v>
      </c>
      <c r="W132" s="23"/>
      <c r="X132" s="23" t="s">
        <v>1241</v>
      </c>
      <c r="Y132" s="23"/>
      <c r="Z132" s="23"/>
      <c r="AA132" s="23"/>
      <c r="AB132" s="23"/>
      <c r="AC132" s="23"/>
      <c r="AD132" s="23"/>
    </row>
    <row r="133" spans="1:30" ht="15.75" x14ac:dyDescent="0.25">
      <c r="A133" s="24" t="s">
        <v>60</v>
      </c>
      <c r="B133" s="28" t="s">
        <v>514</v>
      </c>
      <c r="C133" s="28" t="s">
        <v>504</v>
      </c>
      <c r="D133" s="28" t="s">
        <v>513</v>
      </c>
      <c r="E133" s="51">
        <v>46.458426000000003</v>
      </c>
      <c r="F133" s="51">
        <v>-81.218400000000003</v>
      </c>
      <c r="G133" s="51" t="s">
        <v>1020</v>
      </c>
      <c r="H133" s="51">
        <v>46.458426000000003</v>
      </c>
      <c r="I133" s="51">
        <v>-81.218400000000003</v>
      </c>
      <c r="J133" s="29" t="s">
        <v>1021</v>
      </c>
      <c r="K133" s="51" t="s">
        <v>1022</v>
      </c>
      <c r="L133" s="51" t="s">
        <v>1024</v>
      </c>
      <c r="M133" s="23" t="s">
        <v>363</v>
      </c>
      <c r="N133" s="51">
        <v>2008</v>
      </c>
      <c r="O133" s="24" t="s">
        <v>1173</v>
      </c>
      <c r="P133" s="51">
        <v>1.5</v>
      </c>
      <c r="Q133" s="51"/>
      <c r="R133" s="29"/>
      <c r="S133" s="29"/>
      <c r="T133" s="85" t="s">
        <v>1157</v>
      </c>
      <c r="U133" s="23"/>
      <c r="V133" s="54" t="s">
        <v>66</v>
      </c>
      <c r="W133" s="23"/>
      <c r="X133" s="23" t="s">
        <v>1241</v>
      </c>
      <c r="Y133" s="23"/>
      <c r="Z133" s="23"/>
      <c r="AA133" s="23"/>
      <c r="AB133" s="23"/>
      <c r="AC133" s="23"/>
      <c r="AD133" s="23"/>
    </row>
    <row r="134" spans="1:30" ht="15.75" x14ac:dyDescent="0.25">
      <c r="A134" s="24" t="s">
        <v>60</v>
      </c>
      <c r="B134" s="28" t="s">
        <v>515</v>
      </c>
      <c r="C134" s="28" t="s">
        <v>504</v>
      </c>
      <c r="D134" s="28" t="s">
        <v>513</v>
      </c>
      <c r="E134" s="51">
        <v>46.459195999999999</v>
      </c>
      <c r="F134" s="51">
        <v>-81.220487000000006</v>
      </c>
      <c r="G134" s="51" t="s">
        <v>1020</v>
      </c>
      <c r="H134" s="51">
        <v>46.459195999999999</v>
      </c>
      <c r="I134" s="51">
        <v>-81.220487000000006</v>
      </c>
      <c r="J134" s="29" t="s">
        <v>1021</v>
      </c>
      <c r="K134" s="51" t="s">
        <v>1022</v>
      </c>
      <c r="L134" s="51" t="s">
        <v>1024</v>
      </c>
      <c r="M134" s="23" t="s">
        <v>363</v>
      </c>
      <c r="N134" s="51">
        <v>2008</v>
      </c>
      <c r="O134" s="24" t="s">
        <v>1173</v>
      </c>
      <c r="P134" s="51" t="s">
        <v>1135</v>
      </c>
      <c r="Q134" s="54" t="s">
        <v>1116</v>
      </c>
      <c r="R134" s="29"/>
      <c r="S134" s="29"/>
      <c r="T134" s="85" t="s">
        <v>1157</v>
      </c>
      <c r="U134" s="23"/>
      <c r="V134" s="54" t="s">
        <v>66</v>
      </c>
      <c r="W134" s="23"/>
      <c r="X134" s="23" t="s">
        <v>1241</v>
      </c>
      <c r="Y134" s="23"/>
      <c r="Z134" s="23"/>
      <c r="AA134" s="23"/>
      <c r="AB134" s="23"/>
      <c r="AC134" s="23"/>
      <c r="AD134" s="23"/>
    </row>
    <row r="135" spans="1:30" ht="15.75" x14ac:dyDescent="0.25">
      <c r="A135" s="24" t="s">
        <v>60</v>
      </c>
      <c r="B135" s="28" t="s">
        <v>516</v>
      </c>
      <c r="C135" s="28" t="s">
        <v>504</v>
      </c>
      <c r="D135" s="28" t="s">
        <v>513</v>
      </c>
      <c r="E135" s="51">
        <v>46.460369999999998</v>
      </c>
      <c r="F135" s="51">
        <v>-81.218459999999993</v>
      </c>
      <c r="G135" s="51" t="s">
        <v>1020</v>
      </c>
      <c r="H135" s="51">
        <v>46.460369999999998</v>
      </c>
      <c r="I135" s="51">
        <v>-81.218459999999993</v>
      </c>
      <c r="J135" s="29" t="s">
        <v>1021</v>
      </c>
      <c r="K135" s="51" t="s">
        <v>1022</v>
      </c>
      <c r="L135" s="51" t="s">
        <v>1024</v>
      </c>
      <c r="M135" s="23" t="s">
        <v>363</v>
      </c>
      <c r="N135" s="51">
        <v>2008</v>
      </c>
      <c r="O135" s="24" t="s">
        <v>1173</v>
      </c>
      <c r="P135" s="51">
        <v>1.5</v>
      </c>
      <c r="Q135" s="51"/>
      <c r="R135" s="29"/>
      <c r="S135" s="29"/>
      <c r="T135" s="85" t="s">
        <v>1157</v>
      </c>
      <c r="U135" s="23"/>
      <c r="V135" s="54" t="s">
        <v>66</v>
      </c>
      <c r="W135" s="23"/>
      <c r="X135" s="23" t="s">
        <v>1241</v>
      </c>
      <c r="Y135" s="23"/>
      <c r="Z135" s="23"/>
      <c r="AA135" s="23"/>
      <c r="AB135" s="23"/>
      <c r="AC135" s="23"/>
      <c r="AD135" s="23"/>
    </row>
    <row r="136" spans="1:30" ht="15.75" x14ac:dyDescent="0.25">
      <c r="A136" s="24" t="s">
        <v>60</v>
      </c>
      <c r="B136" s="28" t="s">
        <v>517</v>
      </c>
      <c r="C136" s="28" t="s">
        <v>504</v>
      </c>
      <c r="D136" s="28" t="s">
        <v>513</v>
      </c>
      <c r="E136" s="51">
        <v>46.458362000000001</v>
      </c>
      <c r="F136" s="51">
        <v>-81.219012000000006</v>
      </c>
      <c r="G136" s="51" t="s">
        <v>1020</v>
      </c>
      <c r="H136" s="51">
        <v>46.458362000000001</v>
      </c>
      <c r="I136" s="51">
        <v>-81.219012000000006</v>
      </c>
      <c r="J136" s="29" t="s">
        <v>1021</v>
      </c>
      <c r="K136" s="51" t="s">
        <v>1022</v>
      </c>
      <c r="L136" s="51" t="s">
        <v>1024</v>
      </c>
      <c r="M136" s="23" t="s">
        <v>363</v>
      </c>
      <c r="N136" s="51">
        <v>2008</v>
      </c>
      <c r="O136" s="24" t="s">
        <v>1173</v>
      </c>
      <c r="P136" s="51">
        <v>4.9000000000000004</v>
      </c>
      <c r="Q136" s="54" t="s">
        <v>1131</v>
      </c>
      <c r="R136" s="29"/>
      <c r="S136" s="29"/>
      <c r="T136" s="85" t="s">
        <v>1157</v>
      </c>
      <c r="U136" s="23"/>
      <c r="V136" s="54" t="s">
        <v>66</v>
      </c>
      <c r="W136" s="23"/>
      <c r="X136" s="23" t="s">
        <v>1241</v>
      </c>
      <c r="Y136" s="23"/>
      <c r="Z136" s="23"/>
      <c r="AA136" s="23"/>
      <c r="AB136" s="23"/>
      <c r="AC136" s="23"/>
      <c r="AD136" s="23"/>
    </row>
    <row r="137" spans="1:30" ht="15.75" x14ac:dyDescent="0.25">
      <c r="A137" s="24" t="s">
        <v>60</v>
      </c>
      <c r="B137" s="28" t="s">
        <v>518</v>
      </c>
      <c r="C137" s="28" t="s">
        <v>504</v>
      </c>
      <c r="D137" s="28" t="s">
        <v>513</v>
      </c>
      <c r="E137" s="51">
        <v>46.458584000000002</v>
      </c>
      <c r="F137" s="51">
        <v>-81.216082</v>
      </c>
      <c r="G137" s="51" t="s">
        <v>1020</v>
      </c>
      <c r="H137" s="51">
        <v>46.458584000000002</v>
      </c>
      <c r="I137" s="51">
        <v>-81.216082</v>
      </c>
      <c r="J137" s="29" t="s">
        <v>1021</v>
      </c>
      <c r="K137" s="51" t="s">
        <v>1022</v>
      </c>
      <c r="L137" s="51" t="s">
        <v>1024</v>
      </c>
      <c r="M137" s="23" t="s">
        <v>363</v>
      </c>
      <c r="N137" s="51">
        <v>2008</v>
      </c>
      <c r="O137" s="24" t="s">
        <v>1173</v>
      </c>
      <c r="P137" s="51">
        <v>3.7</v>
      </c>
      <c r="Q137" s="51" t="s">
        <v>1131</v>
      </c>
      <c r="R137" s="29"/>
      <c r="S137" s="29"/>
      <c r="T137" s="85" t="s">
        <v>1157</v>
      </c>
      <c r="U137" s="23"/>
      <c r="V137" s="54" t="s">
        <v>66</v>
      </c>
      <c r="W137" s="23"/>
      <c r="X137" s="23" t="s">
        <v>1241</v>
      </c>
      <c r="Y137" s="23"/>
      <c r="Z137" s="23"/>
      <c r="AA137" s="23"/>
      <c r="AB137" s="23"/>
      <c r="AC137" s="23"/>
      <c r="AD137" s="23"/>
    </row>
    <row r="138" spans="1:30" ht="15.75" x14ac:dyDescent="0.25">
      <c r="A138" s="24" t="s">
        <v>60</v>
      </c>
      <c r="B138" s="28" t="s">
        <v>519</v>
      </c>
      <c r="C138" s="28" t="s">
        <v>504</v>
      </c>
      <c r="D138" s="28" t="s">
        <v>513</v>
      </c>
      <c r="E138" s="51">
        <v>46.458511000000001</v>
      </c>
      <c r="F138" s="51">
        <v>-81.221057000000002</v>
      </c>
      <c r="G138" s="51" t="s">
        <v>1020</v>
      </c>
      <c r="H138" s="51">
        <v>46.458511000000001</v>
      </c>
      <c r="I138" s="51">
        <v>-81.221057000000002</v>
      </c>
      <c r="J138" s="29" t="s">
        <v>1021</v>
      </c>
      <c r="K138" s="51" t="s">
        <v>1022</v>
      </c>
      <c r="L138" s="51" t="s">
        <v>1024</v>
      </c>
      <c r="M138" s="23" t="s">
        <v>1099</v>
      </c>
      <c r="N138" s="51">
        <v>2008</v>
      </c>
      <c r="O138" s="24" t="s">
        <v>1173</v>
      </c>
      <c r="P138" s="51">
        <v>1</v>
      </c>
      <c r="Q138" s="51"/>
      <c r="R138" s="29"/>
      <c r="S138" s="29"/>
      <c r="T138" s="85" t="s">
        <v>1157</v>
      </c>
      <c r="U138" s="23"/>
      <c r="V138" s="54" t="s">
        <v>66</v>
      </c>
      <c r="W138" s="23"/>
      <c r="X138" s="23" t="s">
        <v>1241</v>
      </c>
      <c r="Y138" s="23"/>
      <c r="Z138" s="23"/>
      <c r="AA138" s="23"/>
      <c r="AB138" s="23"/>
      <c r="AC138" s="23"/>
      <c r="AD138" s="23"/>
    </row>
    <row r="139" spans="1:30" ht="15.75" x14ac:dyDescent="0.25">
      <c r="A139" s="24" t="s">
        <v>60</v>
      </c>
      <c r="B139" s="28" t="s">
        <v>520</v>
      </c>
      <c r="C139" s="28" t="s">
        <v>504</v>
      </c>
      <c r="D139" s="28" t="s">
        <v>513</v>
      </c>
      <c r="E139" s="51">
        <v>46.457723999999999</v>
      </c>
      <c r="F139" s="51">
        <v>-81.223150000000004</v>
      </c>
      <c r="G139" s="51" t="s">
        <v>1020</v>
      </c>
      <c r="H139" s="51">
        <v>46.457723999999999</v>
      </c>
      <c r="I139" s="51">
        <v>-81.223150000000004</v>
      </c>
      <c r="J139" s="29" t="s">
        <v>1021</v>
      </c>
      <c r="K139" s="51" t="s">
        <v>1022</v>
      </c>
      <c r="L139" s="51" t="s">
        <v>1024</v>
      </c>
      <c r="M139" s="23" t="s">
        <v>1099</v>
      </c>
      <c r="N139" s="51">
        <v>2008</v>
      </c>
      <c r="O139" s="24" t="s">
        <v>1173</v>
      </c>
      <c r="P139" s="51">
        <v>2</v>
      </c>
      <c r="Q139" s="54"/>
      <c r="R139" s="29"/>
      <c r="S139" s="29"/>
      <c r="T139" s="85" t="s">
        <v>1157</v>
      </c>
      <c r="U139" s="23"/>
      <c r="V139" s="54" t="s">
        <v>66</v>
      </c>
      <c r="W139" s="23"/>
      <c r="X139" s="23" t="s">
        <v>1241</v>
      </c>
      <c r="Y139" s="23"/>
      <c r="Z139" s="23"/>
      <c r="AA139" s="23"/>
      <c r="AB139" s="23"/>
      <c r="AC139" s="23"/>
      <c r="AD139" s="23"/>
    </row>
    <row r="140" spans="1:30" ht="15.75" x14ac:dyDescent="0.25">
      <c r="A140" s="24" t="s">
        <v>60</v>
      </c>
      <c r="B140" s="28" t="s">
        <v>521</v>
      </c>
      <c r="C140" s="28" t="s">
        <v>504</v>
      </c>
      <c r="D140" s="28" t="s">
        <v>513</v>
      </c>
      <c r="E140" s="51">
        <v>46.457785000000001</v>
      </c>
      <c r="F140" s="51">
        <v>-81.224179000000007</v>
      </c>
      <c r="G140" s="51" t="s">
        <v>1020</v>
      </c>
      <c r="H140" s="51">
        <v>46.457785000000001</v>
      </c>
      <c r="I140" s="51">
        <v>-81.224179000000007</v>
      </c>
      <c r="J140" s="29" t="s">
        <v>1021</v>
      </c>
      <c r="K140" s="51" t="s">
        <v>1022</v>
      </c>
      <c r="L140" s="51" t="s">
        <v>1024</v>
      </c>
      <c r="M140" s="23" t="s">
        <v>1099</v>
      </c>
      <c r="N140" s="51">
        <v>2008</v>
      </c>
      <c r="O140" s="24" t="s">
        <v>1173</v>
      </c>
      <c r="P140" s="51">
        <v>1</v>
      </c>
      <c r="Q140" s="54"/>
      <c r="R140" s="29"/>
      <c r="S140" s="29"/>
      <c r="T140" s="85" t="s">
        <v>1157</v>
      </c>
      <c r="U140" s="23"/>
      <c r="V140" s="54" t="s">
        <v>66</v>
      </c>
      <c r="W140" s="23"/>
      <c r="X140" s="23" t="s">
        <v>1241</v>
      </c>
      <c r="Y140" s="23"/>
      <c r="Z140" s="23"/>
      <c r="AA140" s="23"/>
      <c r="AB140" s="23"/>
      <c r="AC140" s="23"/>
      <c r="AD140" s="23"/>
    </row>
    <row r="141" spans="1:30" ht="15.75" x14ac:dyDescent="0.25">
      <c r="A141" s="24" t="s">
        <v>60</v>
      </c>
      <c r="B141" s="28" t="s">
        <v>522</v>
      </c>
      <c r="C141" s="28" t="s">
        <v>504</v>
      </c>
      <c r="D141" s="28" t="s">
        <v>513</v>
      </c>
      <c r="E141" s="51">
        <v>46.460448999999997</v>
      </c>
      <c r="F141" s="51">
        <v>-81.224098999999995</v>
      </c>
      <c r="G141" s="51" t="s">
        <v>1020</v>
      </c>
      <c r="H141" s="51">
        <v>46.460448999999997</v>
      </c>
      <c r="I141" s="51">
        <v>-81.224098999999995</v>
      </c>
      <c r="J141" s="29" t="s">
        <v>1021</v>
      </c>
      <c r="K141" s="51" t="s">
        <v>1022</v>
      </c>
      <c r="L141" s="51" t="s">
        <v>1024</v>
      </c>
      <c r="M141" s="23" t="s">
        <v>1099</v>
      </c>
      <c r="N141" s="51">
        <v>2008</v>
      </c>
      <c r="O141" s="24" t="s">
        <v>1173</v>
      </c>
      <c r="P141" s="51">
        <v>0.5</v>
      </c>
      <c r="Q141" s="54"/>
      <c r="R141" s="29"/>
      <c r="S141" s="29"/>
      <c r="T141" s="85" t="s">
        <v>1157</v>
      </c>
      <c r="U141" s="23"/>
      <c r="V141" s="54" t="s">
        <v>66</v>
      </c>
      <c r="W141" s="23"/>
      <c r="X141" s="23" t="s">
        <v>1241</v>
      </c>
      <c r="Y141" s="23"/>
      <c r="Z141" s="23"/>
      <c r="AA141" s="23"/>
      <c r="AB141" s="23"/>
      <c r="AC141" s="23"/>
      <c r="AD141" s="23"/>
    </row>
    <row r="142" spans="1:30" ht="15.75" x14ac:dyDescent="0.25">
      <c r="A142" s="24" t="s">
        <v>60</v>
      </c>
      <c r="B142" s="28" t="s">
        <v>523</v>
      </c>
      <c r="C142" s="28" t="s">
        <v>504</v>
      </c>
      <c r="D142" s="28" t="s">
        <v>513</v>
      </c>
      <c r="E142" s="51">
        <v>46.460343999999999</v>
      </c>
      <c r="F142" s="51">
        <v>-81.222769999999997</v>
      </c>
      <c r="G142" s="51" t="s">
        <v>1020</v>
      </c>
      <c r="H142" s="51">
        <v>46.460343999999999</v>
      </c>
      <c r="I142" s="51">
        <v>-81.222769999999997</v>
      </c>
      <c r="J142" s="29" t="s">
        <v>1021</v>
      </c>
      <c r="K142" s="51" t="s">
        <v>1022</v>
      </c>
      <c r="L142" s="51" t="s">
        <v>1024</v>
      </c>
      <c r="M142" s="23" t="s">
        <v>1099</v>
      </c>
      <c r="N142" s="51">
        <v>2008</v>
      </c>
      <c r="O142" s="24" t="s">
        <v>1173</v>
      </c>
      <c r="P142" s="51">
        <v>0.5</v>
      </c>
      <c r="Q142" s="54"/>
      <c r="R142" s="29"/>
      <c r="S142" s="29"/>
      <c r="T142" s="85" t="s">
        <v>1157</v>
      </c>
      <c r="U142" s="23"/>
      <c r="V142" s="54" t="s">
        <v>66</v>
      </c>
      <c r="W142" s="23"/>
      <c r="X142" s="23" t="s">
        <v>1241</v>
      </c>
      <c r="Y142" s="23"/>
      <c r="Z142" s="23"/>
      <c r="AA142" s="23"/>
      <c r="AB142" s="23"/>
      <c r="AC142" s="23"/>
      <c r="AD142" s="23"/>
    </row>
    <row r="143" spans="1:30" ht="15.75" x14ac:dyDescent="0.25">
      <c r="A143" s="24" t="s">
        <v>60</v>
      </c>
      <c r="B143" s="28" t="s">
        <v>524</v>
      </c>
      <c r="C143" s="28" t="s">
        <v>504</v>
      </c>
      <c r="D143" s="28" t="s">
        <v>513</v>
      </c>
      <c r="E143" s="51">
        <v>46.460040999999997</v>
      </c>
      <c r="F143" s="51">
        <v>-81.221180000000004</v>
      </c>
      <c r="G143" s="51" t="s">
        <v>1020</v>
      </c>
      <c r="H143" s="51">
        <v>46.460040999999997</v>
      </c>
      <c r="I143" s="51">
        <v>-81.221180000000004</v>
      </c>
      <c r="J143" s="29" t="s">
        <v>1021</v>
      </c>
      <c r="K143" s="51" t="s">
        <v>1022</v>
      </c>
      <c r="L143" s="51" t="s">
        <v>1024</v>
      </c>
      <c r="M143" s="23" t="s">
        <v>1099</v>
      </c>
      <c r="N143" s="51">
        <v>2008</v>
      </c>
      <c r="O143" s="24" t="s">
        <v>1173</v>
      </c>
      <c r="P143" s="51">
        <v>0.5</v>
      </c>
      <c r="Q143" s="54"/>
      <c r="R143" s="29"/>
      <c r="S143" s="29"/>
      <c r="T143" s="85" t="s">
        <v>1157</v>
      </c>
      <c r="U143" s="23"/>
      <c r="V143" s="54" t="s">
        <v>66</v>
      </c>
      <c r="W143" s="23"/>
      <c r="X143" s="23" t="s">
        <v>1241</v>
      </c>
      <c r="Y143" s="23"/>
      <c r="Z143" s="23"/>
      <c r="AA143" s="23"/>
      <c r="AB143" s="23"/>
      <c r="AC143" s="23"/>
      <c r="AD143" s="23"/>
    </row>
    <row r="144" spans="1:30" ht="15.75" x14ac:dyDescent="0.25">
      <c r="A144" s="24" t="s">
        <v>60</v>
      </c>
      <c r="B144" s="28" t="s">
        <v>525</v>
      </c>
      <c r="C144" s="28" t="s">
        <v>504</v>
      </c>
      <c r="D144" s="28" t="s">
        <v>513</v>
      </c>
      <c r="E144" s="51">
        <v>46.459744999999998</v>
      </c>
      <c r="F144" s="51">
        <v>-81.220606000000004</v>
      </c>
      <c r="G144" s="51" t="s">
        <v>1020</v>
      </c>
      <c r="H144" s="51">
        <v>46.459744999999998</v>
      </c>
      <c r="I144" s="51">
        <v>-81.220606000000004</v>
      </c>
      <c r="J144" s="29" t="s">
        <v>1021</v>
      </c>
      <c r="K144" s="51" t="s">
        <v>1022</v>
      </c>
      <c r="L144" s="51" t="s">
        <v>1024</v>
      </c>
      <c r="M144" s="23" t="s">
        <v>1099</v>
      </c>
      <c r="N144" s="51">
        <v>2008</v>
      </c>
      <c r="O144" s="24" t="s">
        <v>1173</v>
      </c>
      <c r="P144" s="51">
        <v>0.75</v>
      </c>
      <c r="Q144" s="54"/>
      <c r="R144" s="29"/>
      <c r="S144" s="29"/>
      <c r="T144" s="85" t="s">
        <v>1157</v>
      </c>
      <c r="U144" s="23"/>
      <c r="V144" s="54" t="s">
        <v>66</v>
      </c>
      <c r="W144" s="23"/>
      <c r="X144" s="23" t="s">
        <v>1241</v>
      </c>
      <c r="Y144" s="23"/>
      <c r="Z144" s="23"/>
      <c r="AA144" s="23"/>
      <c r="AB144" s="23"/>
      <c r="AC144" s="23"/>
      <c r="AD144" s="23"/>
    </row>
    <row r="145" spans="1:30" ht="15.75" x14ac:dyDescent="0.25">
      <c r="A145" s="24" t="s">
        <v>60</v>
      </c>
      <c r="B145" s="28" t="s">
        <v>526</v>
      </c>
      <c r="C145" s="28" t="s">
        <v>504</v>
      </c>
      <c r="D145" s="28" t="s">
        <v>513</v>
      </c>
      <c r="E145" s="51">
        <v>46.461925000000001</v>
      </c>
      <c r="F145" s="51">
        <v>-81.214844999999997</v>
      </c>
      <c r="G145" s="51" t="s">
        <v>1020</v>
      </c>
      <c r="H145" s="51">
        <v>46.461925000000001</v>
      </c>
      <c r="I145" s="51">
        <v>-81.214844999999997</v>
      </c>
      <c r="J145" s="29" t="s">
        <v>1021</v>
      </c>
      <c r="K145" s="51" t="s">
        <v>1022</v>
      </c>
      <c r="L145" s="51" t="s">
        <v>1024</v>
      </c>
      <c r="M145" s="23" t="s">
        <v>1099</v>
      </c>
      <c r="N145" s="51">
        <v>2008</v>
      </c>
      <c r="O145" s="24" t="s">
        <v>1173</v>
      </c>
      <c r="P145" s="51">
        <v>0.5</v>
      </c>
      <c r="Q145" s="54"/>
      <c r="R145" s="29"/>
      <c r="S145" s="29"/>
      <c r="T145" s="85" t="s">
        <v>1157</v>
      </c>
      <c r="U145" s="23"/>
      <c r="V145" s="54" t="s">
        <v>66</v>
      </c>
      <c r="W145" s="23"/>
      <c r="X145" s="23" t="s">
        <v>1241</v>
      </c>
      <c r="Y145" s="23"/>
      <c r="Z145" s="23"/>
      <c r="AA145" s="23"/>
      <c r="AB145" s="23"/>
      <c r="AC145" s="23"/>
      <c r="AD145" s="23"/>
    </row>
    <row r="146" spans="1:30" ht="15.75" x14ac:dyDescent="0.25">
      <c r="A146" s="24" t="s">
        <v>60</v>
      </c>
      <c r="B146" s="28" t="s">
        <v>527</v>
      </c>
      <c r="C146" s="28" t="s">
        <v>504</v>
      </c>
      <c r="D146" s="28" t="s">
        <v>513</v>
      </c>
      <c r="E146" s="51">
        <v>46.461674000000002</v>
      </c>
      <c r="F146" s="51">
        <v>-81.214206000000004</v>
      </c>
      <c r="G146" s="51" t="s">
        <v>1020</v>
      </c>
      <c r="H146" s="51">
        <v>46.461674000000002</v>
      </c>
      <c r="I146" s="51">
        <v>-81.214206000000004</v>
      </c>
      <c r="J146" s="29" t="s">
        <v>1021</v>
      </c>
      <c r="K146" s="51" t="s">
        <v>1022</v>
      </c>
      <c r="L146" s="51" t="s">
        <v>1024</v>
      </c>
      <c r="M146" s="23" t="s">
        <v>1099</v>
      </c>
      <c r="N146" s="51">
        <v>2008</v>
      </c>
      <c r="O146" s="24" t="s">
        <v>1173</v>
      </c>
      <c r="P146" s="51">
        <v>0.5</v>
      </c>
      <c r="Q146" s="54"/>
      <c r="R146" s="29"/>
      <c r="S146" s="29"/>
      <c r="T146" s="85" t="s">
        <v>1157</v>
      </c>
      <c r="U146" s="23"/>
      <c r="V146" s="54" t="s">
        <v>66</v>
      </c>
      <c r="W146" s="23"/>
      <c r="X146" s="23" t="s">
        <v>1241</v>
      </c>
      <c r="Y146" s="23"/>
      <c r="Z146" s="23"/>
      <c r="AA146" s="23"/>
      <c r="AB146" s="23"/>
      <c r="AC146" s="23"/>
      <c r="AD146" s="23"/>
    </row>
    <row r="147" spans="1:30" ht="15.75" x14ac:dyDescent="0.25">
      <c r="A147" s="24" t="s">
        <v>60</v>
      </c>
      <c r="B147" s="28" t="s">
        <v>528</v>
      </c>
      <c r="C147" s="28" t="s">
        <v>504</v>
      </c>
      <c r="D147" s="28" t="s">
        <v>513</v>
      </c>
      <c r="E147" s="51">
        <v>46.459277</v>
      </c>
      <c r="F147" s="51">
        <v>-81.220448000000005</v>
      </c>
      <c r="G147" s="51" t="s">
        <v>1020</v>
      </c>
      <c r="H147" s="51">
        <v>46.459277</v>
      </c>
      <c r="I147" s="51">
        <v>-81.220448000000005</v>
      </c>
      <c r="J147" s="29" t="s">
        <v>1021</v>
      </c>
      <c r="K147" s="51" t="s">
        <v>1022</v>
      </c>
      <c r="L147" s="51" t="s">
        <v>1024</v>
      </c>
      <c r="M147" s="23" t="s">
        <v>363</v>
      </c>
      <c r="N147" s="51">
        <v>2008</v>
      </c>
      <c r="O147" s="24" t="s">
        <v>1173</v>
      </c>
      <c r="P147" s="51">
        <v>0.5</v>
      </c>
      <c r="Q147" s="54"/>
      <c r="R147" s="29"/>
      <c r="S147" s="29"/>
      <c r="T147" s="85" t="s">
        <v>1157</v>
      </c>
      <c r="U147" s="23"/>
      <c r="V147" s="54" t="s">
        <v>66</v>
      </c>
      <c r="W147" s="23"/>
      <c r="X147" s="23" t="s">
        <v>1241</v>
      </c>
      <c r="Y147" s="23"/>
      <c r="Z147" s="23"/>
      <c r="AA147" s="23"/>
      <c r="AB147" s="23"/>
      <c r="AC147" s="23"/>
      <c r="AD147" s="23"/>
    </row>
    <row r="148" spans="1:30" ht="15.75" x14ac:dyDescent="0.25">
      <c r="A148" s="24" t="s">
        <v>60</v>
      </c>
      <c r="B148" s="28" t="s">
        <v>529</v>
      </c>
      <c r="C148" s="28" t="s">
        <v>504</v>
      </c>
      <c r="D148" s="28" t="s">
        <v>513</v>
      </c>
      <c r="E148" s="51">
        <v>46.456907999999999</v>
      </c>
      <c r="F148" s="51">
        <v>-81.216896000000006</v>
      </c>
      <c r="G148" s="51" t="s">
        <v>1020</v>
      </c>
      <c r="H148" s="51">
        <v>46.456907999999999</v>
      </c>
      <c r="I148" s="51">
        <v>-81.216896000000006</v>
      </c>
      <c r="J148" s="29" t="s">
        <v>1021</v>
      </c>
      <c r="K148" s="51" t="s">
        <v>1022</v>
      </c>
      <c r="L148" s="51" t="s">
        <v>1024</v>
      </c>
      <c r="M148" s="23" t="s">
        <v>363</v>
      </c>
      <c r="N148" s="51">
        <v>1995</v>
      </c>
      <c r="O148" s="24" t="s">
        <v>1173</v>
      </c>
      <c r="P148" s="51">
        <v>5</v>
      </c>
      <c r="Q148" s="54">
        <v>13600</v>
      </c>
      <c r="R148" s="29"/>
      <c r="S148" s="29"/>
      <c r="T148" s="85" t="s">
        <v>1157</v>
      </c>
      <c r="U148" s="23"/>
      <c r="V148" s="54" t="s">
        <v>66</v>
      </c>
      <c r="W148" s="23"/>
      <c r="X148" s="23" t="s">
        <v>1241</v>
      </c>
      <c r="Y148" s="23"/>
      <c r="Z148" s="23"/>
      <c r="AA148" s="23"/>
      <c r="AB148" s="23"/>
      <c r="AC148" s="23"/>
      <c r="AD148" s="23"/>
    </row>
    <row r="149" spans="1:30" ht="15.75" x14ac:dyDescent="0.25">
      <c r="A149" s="24" t="s">
        <v>60</v>
      </c>
      <c r="B149" s="28" t="s">
        <v>531</v>
      </c>
      <c r="C149" s="28" t="s">
        <v>530</v>
      </c>
      <c r="D149" s="28" t="s">
        <v>530</v>
      </c>
      <c r="E149" s="51">
        <v>46.564934999999998</v>
      </c>
      <c r="F149" s="51">
        <v>-80.86224</v>
      </c>
      <c r="G149" s="51" t="s">
        <v>1020</v>
      </c>
      <c r="H149" s="51">
        <v>46.564934999999998</v>
      </c>
      <c r="I149" s="51">
        <v>-80.86224</v>
      </c>
      <c r="J149" s="29" t="s">
        <v>1021</v>
      </c>
      <c r="K149" s="51" t="s">
        <v>1022</v>
      </c>
      <c r="L149" s="51" t="s">
        <v>1024</v>
      </c>
      <c r="M149" s="23" t="s">
        <v>363</v>
      </c>
      <c r="N149" s="51" t="s">
        <v>1124</v>
      </c>
      <c r="O149" s="24" t="s">
        <v>1173</v>
      </c>
      <c r="P149" s="51">
        <v>1.5</v>
      </c>
      <c r="Q149" s="51">
        <v>1200</v>
      </c>
      <c r="R149" s="29"/>
      <c r="S149" s="29"/>
      <c r="T149" s="85" t="s">
        <v>1157</v>
      </c>
      <c r="U149" s="23"/>
      <c r="V149" s="54" t="s">
        <v>66</v>
      </c>
      <c r="W149" s="23"/>
      <c r="X149" s="23" t="s">
        <v>1241</v>
      </c>
      <c r="Y149" s="23"/>
      <c r="Z149" s="23"/>
      <c r="AA149" s="23"/>
      <c r="AB149" s="23"/>
      <c r="AC149" s="23"/>
      <c r="AD149" s="23"/>
    </row>
    <row r="150" spans="1:30" ht="15.75" x14ac:dyDescent="0.25">
      <c r="A150" s="24" t="s">
        <v>60</v>
      </c>
      <c r="B150" s="28" t="s">
        <v>532</v>
      </c>
      <c r="C150" s="28" t="s">
        <v>530</v>
      </c>
      <c r="D150" s="28" t="s">
        <v>530</v>
      </c>
      <c r="E150" s="51">
        <v>46.566893999999998</v>
      </c>
      <c r="F150" s="51">
        <v>-80.859781999999996</v>
      </c>
      <c r="G150" s="51" t="s">
        <v>1020</v>
      </c>
      <c r="H150" s="51">
        <v>46.566893999999998</v>
      </c>
      <c r="I150" s="51">
        <v>-80.859781999999996</v>
      </c>
      <c r="J150" s="29" t="s">
        <v>1021</v>
      </c>
      <c r="K150" s="51" t="s">
        <v>1022</v>
      </c>
      <c r="L150" s="51" t="s">
        <v>1024</v>
      </c>
      <c r="M150" s="23" t="s">
        <v>363</v>
      </c>
      <c r="N150" s="51" t="s">
        <v>1125</v>
      </c>
      <c r="O150" s="24" t="s">
        <v>1173</v>
      </c>
      <c r="P150" s="51">
        <v>2.75</v>
      </c>
      <c r="Q150" s="51">
        <v>4400</v>
      </c>
      <c r="R150" s="29"/>
      <c r="S150" s="29"/>
      <c r="T150" s="85" t="s">
        <v>1157</v>
      </c>
      <c r="U150" s="23"/>
      <c r="V150" s="54" t="s">
        <v>66</v>
      </c>
      <c r="W150" s="23"/>
      <c r="X150" s="23" t="s">
        <v>1241</v>
      </c>
      <c r="Y150" s="23"/>
      <c r="Z150" s="23"/>
      <c r="AA150" s="23"/>
      <c r="AB150" s="23"/>
      <c r="AC150" s="23"/>
      <c r="AD150" s="23"/>
    </row>
    <row r="151" spans="1:30" ht="15.75" x14ac:dyDescent="0.25">
      <c r="A151" s="24" t="s">
        <v>60</v>
      </c>
      <c r="B151" s="28" t="s">
        <v>533</v>
      </c>
      <c r="C151" s="28" t="s">
        <v>530</v>
      </c>
      <c r="D151" s="28" t="s">
        <v>530</v>
      </c>
      <c r="E151" s="51">
        <v>46.565897</v>
      </c>
      <c r="F151" s="51">
        <v>-80.861259000000004</v>
      </c>
      <c r="G151" s="51" t="s">
        <v>1020</v>
      </c>
      <c r="H151" s="51">
        <v>46.565897</v>
      </c>
      <c r="I151" s="51">
        <v>-80.861259000000004</v>
      </c>
      <c r="J151" s="29" t="s">
        <v>1021</v>
      </c>
      <c r="K151" s="51" t="s">
        <v>1022</v>
      </c>
      <c r="L151" s="51" t="s">
        <v>1024</v>
      </c>
      <c r="M151" s="23" t="s">
        <v>363</v>
      </c>
      <c r="N151" s="51" t="s">
        <v>1126</v>
      </c>
      <c r="O151" s="24" t="s">
        <v>1177</v>
      </c>
      <c r="P151" s="51">
        <v>5.3</v>
      </c>
      <c r="Q151" s="51">
        <v>8910</v>
      </c>
      <c r="R151" s="29"/>
      <c r="S151" s="29"/>
      <c r="T151" s="85" t="s">
        <v>1157</v>
      </c>
      <c r="U151" s="23"/>
      <c r="V151" s="54" t="s">
        <v>66</v>
      </c>
      <c r="W151" s="23"/>
      <c r="X151" s="23" t="s">
        <v>1241</v>
      </c>
      <c r="Y151" s="23"/>
      <c r="Z151" s="23"/>
      <c r="AA151" s="23"/>
      <c r="AB151" s="23"/>
      <c r="AC151" s="23"/>
      <c r="AD151" s="23"/>
    </row>
    <row r="152" spans="1:30" ht="15.75" x14ac:dyDescent="0.25">
      <c r="A152" s="24" t="s">
        <v>60</v>
      </c>
      <c r="B152" s="28" t="s">
        <v>534</v>
      </c>
      <c r="C152" s="28" t="s">
        <v>530</v>
      </c>
      <c r="D152" s="28" t="s">
        <v>530</v>
      </c>
      <c r="E152" s="51">
        <v>46.564934000000001</v>
      </c>
      <c r="F152" s="51">
        <v>-80.861504999999994</v>
      </c>
      <c r="G152" s="51" t="s">
        <v>1020</v>
      </c>
      <c r="H152" s="51">
        <v>46.564934000000001</v>
      </c>
      <c r="I152" s="51">
        <v>-80.861504999999994</v>
      </c>
      <c r="J152" s="29" t="s">
        <v>1021</v>
      </c>
      <c r="K152" s="51" t="s">
        <v>1022</v>
      </c>
      <c r="L152" s="51" t="s">
        <v>1024</v>
      </c>
      <c r="M152" s="23" t="s">
        <v>363</v>
      </c>
      <c r="N152" s="51" t="s">
        <v>1124</v>
      </c>
      <c r="O152" s="24" t="s">
        <v>1173</v>
      </c>
      <c r="P152" s="51">
        <v>2</v>
      </c>
      <c r="Q152" s="51">
        <v>9450</v>
      </c>
      <c r="R152" s="29"/>
      <c r="S152" s="29"/>
      <c r="T152" s="85" t="s">
        <v>1157</v>
      </c>
      <c r="U152" s="23"/>
      <c r="V152" s="54" t="s">
        <v>66</v>
      </c>
      <c r="W152" s="23"/>
      <c r="X152" s="23" t="s">
        <v>1241</v>
      </c>
      <c r="Y152" s="23"/>
      <c r="Z152" s="23"/>
      <c r="AA152" s="23"/>
      <c r="AB152" s="23"/>
      <c r="AC152" s="23"/>
      <c r="AD152" s="23"/>
    </row>
    <row r="153" spans="1:30" ht="15.75" x14ac:dyDescent="0.25">
      <c r="A153" s="24" t="s">
        <v>60</v>
      </c>
      <c r="B153" s="28" t="s">
        <v>535</v>
      </c>
      <c r="C153" s="28" t="s">
        <v>530</v>
      </c>
      <c r="D153" s="28" t="s">
        <v>530</v>
      </c>
      <c r="E153" s="51">
        <v>46.565823918208402</v>
      </c>
      <c r="F153" s="51">
        <v>-80.861109383404198</v>
      </c>
      <c r="G153" s="51" t="s">
        <v>1020</v>
      </c>
      <c r="H153" s="51">
        <v>46.565823918208402</v>
      </c>
      <c r="I153" s="51">
        <v>-80.861109383404198</v>
      </c>
      <c r="J153" s="29" t="s">
        <v>1021</v>
      </c>
      <c r="K153" s="51" t="s">
        <v>1022</v>
      </c>
      <c r="L153" s="51" t="s">
        <v>1024</v>
      </c>
      <c r="M153" s="23" t="s">
        <v>363</v>
      </c>
      <c r="N153" s="51"/>
      <c r="O153" s="24" t="s">
        <v>66</v>
      </c>
      <c r="P153" s="51"/>
      <c r="Q153" s="51"/>
      <c r="R153" s="29"/>
      <c r="S153" s="29"/>
      <c r="T153" s="85" t="s">
        <v>1157</v>
      </c>
      <c r="U153" s="23"/>
      <c r="V153" s="54" t="s">
        <v>66</v>
      </c>
      <c r="W153" s="23"/>
      <c r="X153" s="23" t="s">
        <v>1241</v>
      </c>
      <c r="Y153" s="23"/>
      <c r="Z153" s="23"/>
      <c r="AA153" s="23"/>
      <c r="AB153" s="23"/>
      <c r="AC153" s="23"/>
      <c r="AD153" s="23"/>
    </row>
    <row r="154" spans="1:30" ht="15.75" x14ac:dyDescent="0.25">
      <c r="A154" s="24" t="s">
        <v>60</v>
      </c>
      <c r="B154" s="28" t="s">
        <v>537</v>
      </c>
      <c r="C154" s="28" t="s">
        <v>536</v>
      </c>
      <c r="D154" s="28" t="s">
        <v>536</v>
      </c>
      <c r="E154" s="51">
        <v>46.569375999999998</v>
      </c>
      <c r="F154" s="51">
        <v>-80.901613999999995</v>
      </c>
      <c r="G154" s="51" t="s">
        <v>1020</v>
      </c>
      <c r="H154" s="51">
        <v>46.569375999999998</v>
      </c>
      <c r="I154" s="51">
        <v>-80.901613999999995</v>
      </c>
      <c r="J154" s="29" t="s">
        <v>1021</v>
      </c>
      <c r="K154" s="51" t="s">
        <v>1022</v>
      </c>
      <c r="L154" s="51" t="s">
        <v>1024</v>
      </c>
      <c r="M154" s="23" t="s">
        <v>1100</v>
      </c>
      <c r="N154" s="54" t="s">
        <v>1127</v>
      </c>
      <c r="O154" s="24" t="s">
        <v>1173</v>
      </c>
      <c r="P154" s="54"/>
      <c r="Q154" s="54"/>
      <c r="R154" s="29"/>
      <c r="S154" s="29"/>
      <c r="T154" s="85" t="s">
        <v>1157</v>
      </c>
      <c r="U154" s="23"/>
      <c r="V154" s="54" t="s">
        <v>66</v>
      </c>
      <c r="W154" s="23"/>
      <c r="X154" s="23" t="s">
        <v>1241</v>
      </c>
      <c r="Y154" s="23"/>
      <c r="Z154" s="23"/>
      <c r="AA154" s="23"/>
      <c r="AB154" s="23"/>
      <c r="AC154" s="23"/>
      <c r="AD154" s="23"/>
    </row>
    <row r="155" spans="1:30" ht="15.75" x14ac:dyDescent="0.25">
      <c r="A155" s="24" t="s">
        <v>60</v>
      </c>
      <c r="B155" s="28" t="s">
        <v>538</v>
      </c>
      <c r="C155" s="28" t="s">
        <v>536</v>
      </c>
      <c r="D155" s="28" t="s">
        <v>536</v>
      </c>
      <c r="E155" s="51">
        <v>46.570042000000001</v>
      </c>
      <c r="F155" s="51">
        <v>-80.901492000000005</v>
      </c>
      <c r="G155" s="51" t="s">
        <v>1020</v>
      </c>
      <c r="H155" s="51">
        <v>46.570042000000001</v>
      </c>
      <c r="I155" s="51">
        <v>-80.901492000000005</v>
      </c>
      <c r="J155" s="29" t="s">
        <v>1021</v>
      </c>
      <c r="K155" s="51" t="s">
        <v>1022</v>
      </c>
      <c r="L155" s="51" t="s">
        <v>1024</v>
      </c>
      <c r="M155" s="23" t="s">
        <v>363</v>
      </c>
      <c r="N155" s="51" t="s">
        <v>1128</v>
      </c>
      <c r="O155" s="24" t="s">
        <v>1173</v>
      </c>
      <c r="P155" s="54">
        <v>3</v>
      </c>
      <c r="Q155" s="54">
        <v>60000</v>
      </c>
      <c r="R155" s="29"/>
      <c r="S155" s="29"/>
      <c r="T155" s="85" t="s">
        <v>1157</v>
      </c>
      <c r="U155" s="23"/>
      <c r="V155" s="54" t="s">
        <v>66</v>
      </c>
      <c r="W155" s="23"/>
      <c r="X155" s="23" t="s">
        <v>1241</v>
      </c>
      <c r="Y155" s="23"/>
      <c r="Z155" s="23"/>
      <c r="AA155" s="23"/>
      <c r="AB155" s="23"/>
      <c r="AC155" s="23"/>
      <c r="AD155" s="23"/>
    </row>
    <row r="156" spans="1:30" ht="15.75" x14ac:dyDescent="0.25">
      <c r="A156" s="24" t="s">
        <v>60</v>
      </c>
      <c r="B156" s="28" t="s">
        <v>540</v>
      </c>
      <c r="C156" s="28" t="s">
        <v>539</v>
      </c>
      <c r="D156" s="28" t="s">
        <v>539</v>
      </c>
      <c r="E156" s="51">
        <v>47.402218580245901</v>
      </c>
      <c r="F156" s="51">
        <v>-53.796640830114399</v>
      </c>
      <c r="G156" s="51" t="s">
        <v>1020</v>
      </c>
      <c r="H156" s="51">
        <v>47.402218580245901</v>
      </c>
      <c r="I156" s="51">
        <v>-53.796640830114399</v>
      </c>
      <c r="J156" s="29" t="s">
        <v>1021</v>
      </c>
      <c r="K156" s="51" t="s">
        <v>1025</v>
      </c>
      <c r="L156" s="51" t="s">
        <v>539</v>
      </c>
      <c r="M156" s="23" t="s">
        <v>363</v>
      </c>
      <c r="N156" s="51">
        <v>1969</v>
      </c>
      <c r="O156" s="24" t="s">
        <v>1173</v>
      </c>
      <c r="P156" s="51" t="s">
        <v>1204</v>
      </c>
      <c r="Q156" s="51">
        <v>900</v>
      </c>
      <c r="R156" s="29"/>
      <c r="S156" s="29" t="s">
        <v>1230</v>
      </c>
      <c r="T156" s="85" t="s">
        <v>1157</v>
      </c>
      <c r="U156" s="23"/>
      <c r="V156" s="54" t="s">
        <v>66</v>
      </c>
      <c r="W156" s="23"/>
      <c r="X156" s="23" t="s">
        <v>1241</v>
      </c>
      <c r="Y156" s="23"/>
      <c r="Z156" s="23"/>
      <c r="AA156" s="23"/>
      <c r="AB156" s="23"/>
      <c r="AC156" s="23"/>
      <c r="AD156" s="23"/>
    </row>
    <row r="157" spans="1:30" ht="15.75" x14ac:dyDescent="0.25">
      <c r="A157" s="24" t="s">
        <v>60</v>
      </c>
      <c r="B157" s="28" t="s">
        <v>541</v>
      </c>
      <c r="C157" s="28" t="s">
        <v>539</v>
      </c>
      <c r="D157" s="28" t="s">
        <v>539</v>
      </c>
      <c r="E157" s="51">
        <v>47.412613</v>
      </c>
      <c r="F157" s="51">
        <v>-53.810589</v>
      </c>
      <c r="G157" s="51" t="s">
        <v>1020</v>
      </c>
      <c r="H157" s="51">
        <v>47.412613</v>
      </c>
      <c r="I157" s="51">
        <v>-53.810589</v>
      </c>
      <c r="J157" s="29" t="s">
        <v>1021</v>
      </c>
      <c r="K157" s="51" t="s">
        <v>1025</v>
      </c>
      <c r="L157" s="51" t="s">
        <v>539</v>
      </c>
      <c r="M157" s="23" t="s">
        <v>363</v>
      </c>
      <c r="N157" s="51">
        <v>2013</v>
      </c>
      <c r="O157" s="24" t="s">
        <v>1173</v>
      </c>
      <c r="P157" s="51" t="s">
        <v>1205</v>
      </c>
      <c r="Q157" s="51" t="s">
        <v>1218</v>
      </c>
      <c r="R157" s="29"/>
      <c r="S157" s="29" t="s">
        <v>1230</v>
      </c>
      <c r="T157" s="85" t="s">
        <v>1157</v>
      </c>
      <c r="U157" s="23"/>
      <c r="V157" s="54" t="s">
        <v>66</v>
      </c>
      <c r="W157" s="23"/>
      <c r="X157" s="23" t="s">
        <v>1241</v>
      </c>
      <c r="Y157" s="23"/>
      <c r="Z157" s="23"/>
      <c r="AA157" s="23"/>
      <c r="AB157" s="23"/>
      <c r="AC157" s="23"/>
      <c r="AD157" s="23"/>
    </row>
    <row r="158" spans="1:30" ht="15.75" x14ac:dyDescent="0.25">
      <c r="A158" s="24" t="s">
        <v>60</v>
      </c>
      <c r="B158" s="28" t="s">
        <v>542</v>
      </c>
      <c r="C158" s="28" t="s">
        <v>539</v>
      </c>
      <c r="D158" s="28" t="s">
        <v>539</v>
      </c>
      <c r="E158" s="51">
        <v>47.413437999999999</v>
      </c>
      <c r="F158" s="51">
        <v>-53.810870000000001</v>
      </c>
      <c r="G158" s="51" t="s">
        <v>1020</v>
      </c>
      <c r="H158" s="51">
        <v>47.413437999999999</v>
      </c>
      <c r="I158" s="51">
        <v>-53.810870000000001</v>
      </c>
      <c r="J158" s="29" t="s">
        <v>1021</v>
      </c>
      <c r="K158" s="51" t="s">
        <v>1025</v>
      </c>
      <c r="L158" s="51" t="s">
        <v>539</v>
      </c>
      <c r="M158" s="23" t="s">
        <v>363</v>
      </c>
      <c r="N158" s="51">
        <v>2013</v>
      </c>
      <c r="O158" s="24" t="s">
        <v>1173</v>
      </c>
      <c r="P158" s="51" t="s">
        <v>1206</v>
      </c>
      <c r="Q158" s="51" t="s">
        <v>1219</v>
      </c>
      <c r="R158" s="29"/>
      <c r="S158" s="29" t="s">
        <v>1230</v>
      </c>
      <c r="T158" s="85" t="s">
        <v>1157</v>
      </c>
      <c r="U158" s="23"/>
      <c r="V158" s="54" t="s">
        <v>66</v>
      </c>
      <c r="W158" s="23"/>
      <c r="X158" s="23" t="s">
        <v>1241</v>
      </c>
      <c r="Y158" s="23"/>
      <c r="Z158" s="23"/>
      <c r="AA158" s="23"/>
      <c r="AB158" s="23"/>
      <c r="AC158" s="23"/>
      <c r="AD158" s="23"/>
    </row>
    <row r="159" spans="1:30" ht="15.75" x14ac:dyDescent="0.25">
      <c r="A159" s="24" t="s">
        <v>60</v>
      </c>
      <c r="B159" s="28" t="s">
        <v>543</v>
      </c>
      <c r="C159" s="28" t="s">
        <v>539</v>
      </c>
      <c r="D159" s="28" t="s">
        <v>539</v>
      </c>
      <c r="E159" s="51">
        <v>47.425691999999998</v>
      </c>
      <c r="F159" s="51">
        <v>-53.817771999999998</v>
      </c>
      <c r="G159" s="51" t="s">
        <v>1020</v>
      </c>
      <c r="H159" s="51">
        <v>47.425691999999998</v>
      </c>
      <c r="I159" s="51">
        <v>-53.817771999999998</v>
      </c>
      <c r="J159" s="29" t="s">
        <v>1021</v>
      </c>
      <c r="K159" s="51" t="s">
        <v>1025</v>
      </c>
      <c r="L159" s="51" t="s">
        <v>539</v>
      </c>
      <c r="M159" s="23" t="s">
        <v>363</v>
      </c>
      <c r="N159" s="51">
        <v>2013</v>
      </c>
      <c r="O159" s="24" t="s">
        <v>1173</v>
      </c>
      <c r="P159" s="51" t="s">
        <v>1205</v>
      </c>
      <c r="Q159" s="51" t="s">
        <v>1220</v>
      </c>
      <c r="R159" s="29"/>
      <c r="S159" s="29" t="s">
        <v>1230</v>
      </c>
      <c r="T159" s="85" t="s">
        <v>1157</v>
      </c>
      <c r="U159" s="23"/>
      <c r="V159" s="54" t="s">
        <v>66</v>
      </c>
      <c r="W159" s="23"/>
      <c r="X159" s="23" t="s">
        <v>1241</v>
      </c>
      <c r="Y159" s="23"/>
      <c r="Z159" s="23"/>
      <c r="AA159" s="23"/>
      <c r="AB159" s="23"/>
      <c r="AC159" s="23"/>
      <c r="AD159" s="23"/>
    </row>
    <row r="160" spans="1:30" ht="15.75" x14ac:dyDescent="0.25">
      <c r="A160" s="24" t="s">
        <v>60</v>
      </c>
      <c r="B160" s="28" t="s">
        <v>544</v>
      </c>
      <c r="C160" s="28" t="s">
        <v>539</v>
      </c>
      <c r="D160" s="28" t="s">
        <v>539</v>
      </c>
      <c r="E160" s="51">
        <v>47.431275453418401</v>
      </c>
      <c r="F160" s="51">
        <v>-53.779550967737997</v>
      </c>
      <c r="G160" s="51" t="s">
        <v>1020</v>
      </c>
      <c r="H160" s="51">
        <v>47.431275453418401</v>
      </c>
      <c r="I160" s="51">
        <v>-53.779550967737997</v>
      </c>
      <c r="J160" s="29" t="s">
        <v>1021</v>
      </c>
      <c r="K160" s="51" t="s">
        <v>1025</v>
      </c>
      <c r="L160" s="51" t="s">
        <v>539</v>
      </c>
      <c r="M160" s="23" t="s">
        <v>363</v>
      </c>
      <c r="N160" s="51">
        <v>2017</v>
      </c>
      <c r="O160" s="24" t="s">
        <v>1173</v>
      </c>
      <c r="P160" s="51" t="s">
        <v>1207</v>
      </c>
      <c r="Q160" s="51" t="s">
        <v>1221</v>
      </c>
      <c r="R160" s="29"/>
      <c r="S160" s="29" t="s">
        <v>1230</v>
      </c>
      <c r="T160" s="85" t="s">
        <v>1157</v>
      </c>
      <c r="U160" s="23"/>
      <c r="V160" s="54" t="s">
        <v>66</v>
      </c>
      <c r="W160" s="23"/>
      <c r="X160" s="23" t="s">
        <v>1241</v>
      </c>
      <c r="Y160" s="23"/>
      <c r="Z160" s="23"/>
      <c r="AA160" s="23"/>
      <c r="AB160" s="23"/>
      <c r="AC160" s="23"/>
      <c r="AD160" s="23"/>
    </row>
    <row r="161" spans="1:30" ht="15.75" x14ac:dyDescent="0.25">
      <c r="A161" s="24" t="s">
        <v>380</v>
      </c>
      <c r="B161" s="28" t="s">
        <v>545</v>
      </c>
      <c r="C161" s="28" t="s">
        <v>539</v>
      </c>
      <c r="D161" s="28" t="s">
        <v>539</v>
      </c>
      <c r="E161" s="51">
        <v>47.429254999999998</v>
      </c>
      <c r="F161" s="51">
        <v>-53.783994999999997</v>
      </c>
      <c r="G161" s="51" t="s">
        <v>1020</v>
      </c>
      <c r="H161" s="51">
        <v>47.429254999999998</v>
      </c>
      <c r="I161" s="51">
        <v>-53.783994999999997</v>
      </c>
      <c r="J161" s="29" t="s">
        <v>1021</v>
      </c>
      <c r="K161" s="51" t="s">
        <v>1025</v>
      </c>
      <c r="L161" s="51" t="s">
        <v>539</v>
      </c>
      <c r="M161" s="23" t="s">
        <v>363</v>
      </c>
      <c r="N161" s="51">
        <v>2013</v>
      </c>
      <c r="O161" s="24" t="s">
        <v>1177</v>
      </c>
      <c r="P161" s="51">
        <v>10</v>
      </c>
      <c r="Q161" s="51">
        <v>0.93</v>
      </c>
      <c r="R161" s="29"/>
      <c r="S161" s="29" t="s">
        <v>181</v>
      </c>
      <c r="T161" s="85">
        <v>44074</v>
      </c>
      <c r="U161" s="23" t="s">
        <v>1240</v>
      </c>
      <c r="V161" s="54" t="s">
        <v>66</v>
      </c>
      <c r="W161" s="23" t="s">
        <v>1241</v>
      </c>
      <c r="X161" s="23" t="s">
        <v>1239</v>
      </c>
      <c r="Y161" s="23" t="s">
        <v>1239</v>
      </c>
      <c r="Z161" s="23" t="s">
        <v>1256</v>
      </c>
      <c r="AA161" s="23" t="s">
        <v>1291</v>
      </c>
      <c r="AB161" s="23" t="s">
        <v>1256</v>
      </c>
      <c r="AC161" s="23" t="s">
        <v>1239</v>
      </c>
      <c r="AD161" s="23" t="s">
        <v>1292</v>
      </c>
    </row>
    <row r="162" spans="1:30" ht="15.75" x14ac:dyDescent="0.25">
      <c r="A162" s="23" t="s">
        <v>380</v>
      </c>
      <c r="B162" s="28" t="s">
        <v>546</v>
      </c>
      <c r="C162" s="28" t="s">
        <v>539</v>
      </c>
      <c r="D162" s="28" t="s">
        <v>539</v>
      </c>
      <c r="E162" s="51">
        <v>47.431247999999997</v>
      </c>
      <c r="F162" s="51">
        <v>-53.779139999999998</v>
      </c>
      <c r="G162" s="51" t="s">
        <v>1020</v>
      </c>
      <c r="H162" s="51">
        <v>47.431247999999997</v>
      </c>
      <c r="I162" s="51">
        <v>-53.779139999999998</v>
      </c>
      <c r="J162" s="29" t="s">
        <v>1021</v>
      </c>
      <c r="K162" s="51" t="s">
        <v>1025</v>
      </c>
      <c r="L162" s="51" t="s">
        <v>539</v>
      </c>
      <c r="M162" s="23" t="s">
        <v>363</v>
      </c>
      <c r="N162" s="29">
        <v>2013</v>
      </c>
      <c r="O162" s="24" t="s">
        <v>1177</v>
      </c>
      <c r="P162" s="72" t="s">
        <v>1208</v>
      </c>
      <c r="Q162" s="28" t="s">
        <v>1222</v>
      </c>
      <c r="R162" s="29"/>
      <c r="S162" s="29" t="s">
        <v>1230</v>
      </c>
      <c r="T162" s="84" t="s">
        <v>1157</v>
      </c>
      <c r="U162" s="23"/>
      <c r="V162" s="54" t="s">
        <v>66</v>
      </c>
      <c r="W162" s="23"/>
      <c r="X162" s="23" t="s">
        <v>1241</v>
      </c>
      <c r="Y162" s="23"/>
      <c r="Z162" s="23"/>
      <c r="AA162" s="23"/>
      <c r="AB162" s="23"/>
      <c r="AC162" s="23"/>
      <c r="AD162" s="23"/>
    </row>
    <row r="163" spans="1:30" ht="15.75" x14ac:dyDescent="0.25">
      <c r="A163" s="23" t="s">
        <v>380</v>
      </c>
      <c r="B163" s="28" t="s">
        <v>547</v>
      </c>
      <c r="C163" s="28" t="s">
        <v>539</v>
      </c>
      <c r="D163" s="28" t="s">
        <v>539</v>
      </c>
      <c r="E163" s="51">
        <v>47.429085999999998</v>
      </c>
      <c r="F163" s="51">
        <v>-53.774051999999998</v>
      </c>
      <c r="G163" s="51" t="s">
        <v>1020</v>
      </c>
      <c r="H163" s="51">
        <v>47.429085999999998</v>
      </c>
      <c r="I163" s="51">
        <v>-53.774051999999998</v>
      </c>
      <c r="J163" s="29" t="s">
        <v>1021</v>
      </c>
      <c r="K163" s="51" t="s">
        <v>1025</v>
      </c>
      <c r="L163" s="51" t="s">
        <v>539</v>
      </c>
      <c r="M163" s="23" t="s">
        <v>363</v>
      </c>
      <c r="N163" s="51">
        <v>2013</v>
      </c>
      <c r="O163" s="24" t="s">
        <v>1177</v>
      </c>
      <c r="P163" s="51" t="s">
        <v>1209</v>
      </c>
      <c r="Q163" s="51" t="s">
        <v>1222</v>
      </c>
      <c r="R163" s="29"/>
      <c r="S163" s="29" t="s">
        <v>1230</v>
      </c>
      <c r="T163" s="85" t="s">
        <v>1157</v>
      </c>
      <c r="U163" s="23"/>
      <c r="V163" s="54" t="s">
        <v>66</v>
      </c>
      <c r="W163" s="23"/>
      <c r="X163" s="23" t="s">
        <v>1241</v>
      </c>
      <c r="Y163" s="23"/>
      <c r="Z163" s="23"/>
      <c r="AA163" s="23"/>
      <c r="AB163" s="23"/>
      <c r="AC163" s="23"/>
      <c r="AD163" s="23"/>
    </row>
    <row r="164" spans="1:30" ht="15.75" x14ac:dyDescent="0.25">
      <c r="A164" s="23" t="s">
        <v>60</v>
      </c>
      <c r="B164" s="28" t="s">
        <v>549</v>
      </c>
      <c r="C164" s="28" t="s">
        <v>548</v>
      </c>
      <c r="D164" s="28" t="s">
        <v>548</v>
      </c>
      <c r="E164" s="51">
        <v>42.878399000000002</v>
      </c>
      <c r="F164" s="51">
        <v>-79.241615999999993</v>
      </c>
      <c r="G164" s="51" t="s">
        <v>1020</v>
      </c>
      <c r="H164" s="51">
        <v>42.878399000000002</v>
      </c>
      <c r="I164" s="51">
        <v>-79.241615999999993</v>
      </c>
      <c r="J164" s="29" t="s">
        <v>1021</v>
      </c>
      <c r="K164" s="51" t="s">
        <v>1022</v>
      </c>
      <c r="L164" s="51" t="s">
        <v>1026</v>
      </c>
      <c r="M164" s="23" t="s">
        <v>363</v>
      </c>
      <c r="N164" s="51" t="s">
        <v>1129</v>
      </c>
      <c r="O164" s="24" t="s">
        <v>1173</v>
      </c>
      <c r="P164" s="51">
        <v>4</v>
      </c>
      <c r="Q164" s="51">
        <v>2300</v>
      </c>
      <c r="R164" s="29"/>
      <c r="S164" s="29"/>
      <c r="T164" s="85" t="s">
        <v>1157</v>
      </c>
      <c r="U164" s="23"/>
      <c r="V164" s="54" t="s">
        <v>66</v>
      </c>
      <c r="W164" s="23"/>
      <c r="X164" s="23" t="s">
        <v>1241</v>
      </c>
      <c r="Y164" s="23"/>
      <c r="Z164" s="23"/>
      <c r="AA164" s="23"/>
      <c r="AB164" s="23"/>
      <c r="AC164" s="23"/>
      <c r="AD164" s="23"/>
    </row>
    <row r="165" spans="1:30" ht="15.75" x14ac:dyDescent="0.25">
      <c r="A165" s="24" t="s">
        <v>60</v>
      </c>
      <c r="B165" s="28" t="s">
        <v>550</v>
      </c>
      <c r="C165" s="28" t="s">
        <v>548</v>
      </c>
      <c r="D165" s="28" t="s">
        <v>548</v>
      </c>
      <c r="E165" s="51">
        <v>42.874476000000001</v>
      </c>
      <c r="F165" s="51">
        <v>-79.243049999999997</v>
      </c>
      <c r="G165" s="51" t="s">
        <v>1020</v>
      </c>
      <c r="H165" s="51">
        <v>42.874476000000001</v>
      </c>
      <c r="I165" s="51">
        <v>-79.243049999999997</v>
      </c>
      <c r="J165" s="29" t="s">
        <v>1021</v>
      </c>
      <c r="K165" s="51" t="s">
        <v>1022</v>
      </c>
      <c r="L165" s="51" t="s">
        <v>1026</v>
      </c>
      <c r="M165" s="23" t="s">
        <v>363</v>
      </c>
      <c r="N165" s="51" t="s">
        <v>1130</v>
      </c>
      <c r="O165" s="24" t="s">
        <v>1173</v>
      </c>
      <c r="P165" s="51">
        <v>2.5</v>
      </c>
      <c r="Q165" s="51">
        <v>20800</v>
      </c>
      <c r="R165" s="29"/>
      <c r="S165" s="29"/>
      <c r="T165" s="85" t="s">
        <v>1157</v>
      </c>
      <c r="U165" s="23"/>
      <c r="V165" s="54" t="s">
        <v>66</v>
      </c>
      <c r="W165" s="23"/>
      <c r="X165" s="23" t="s">
        <v>1241</v>
      </c>
      <c r="Y165" s="23"/>
      <c r="Z165" s="23"/>
      <c r="AA165" s="23"/>
      <c r="AB165" s="23"/>
      <c r="AC165" s="23"/>
      <c r="AD165" s="23"/>
    </row>
    <row r="166" spans="1:30" ht="15.75" x14ac:dyDescent="0.25">
      <c r="A166" s="24" t="s">
        <v>60</v>
      </c>
      <c r="B166" s="28" t="s">
        <v>551</v>
      </c>
      <c r="C166" s="28" t="s">
        <v>548</v>
      </c>
      <c r="D166" s="28" t="s">
        <v>548</v>
      </c>
      <c r="E166" s="51">
        <v>42.878984000000003</v>
      </c>
      <c r="F166" s="51">
        <v>-79.242211999999995</v>
      </c>
      <c r="G166" s="51" t="s">
        <v>1020</v>
      </c>
      <c r="H166" s="51">
        <v>42.878984000000003</v>
      </c>
      <c r="I166" s="51">
        <v>-79.242211999999995</v>
      </c>
      <c r="J166" s="29" t="s">
        <v>1021</v>
      </c>
      <c r="K166" s="51" t="s">
        <v>1022</v>
      </c>
      <c r="L166" s="51" t="s">
        <v>1026</v>
      </c>
      <c r="M166" s="23" t="s">
        <v>363</v>
      </c>
      <c r="N166" s="51">
        <v>2001</v>
      </c>
      <c r="O166" s="24" t="s">
        <v>1173</v>
      </c>
      <c r="P166" s="51">
        <v>2</v>
      </c>
      <c r="Q166" s="51">
        <v>22500</v>
      </c>
      <c r="R166" s="29"/>
      <c r="S166" s="29"/>
      <c r="T166" s="85" t="s">
        <v>1157</v>
      </c>
      <c r="U166" s="23"/>
      <c r="V166" s="54" t="s">
        <v>66</v>
      </c>
      <c r="W166" s="23"/>
      <c r="X166" s="23" t="s">
        <v>1241</v>
      </c>
      <c r="Y166" s="23"/>
      <c r="Z166" s="23"/>
      <c r="AA166" s="23"/>
      <c r="AB166" s="23"/>
      <c r="AC166" s="23"/>
      <c r="AD166" s="23"/>
    </row>
    <row r="167" spans="1:30" ht="15.75" x14ac:dyDescent="0.25">
      <c r="A167" s="24" t="s">
        <v>60</v>
      </c>
      <c r="B167" s="28" t="s">
        <v>552</v>
      </c>
      <c r="C167" s="28" t="s">
        <v>548</v>
      </c>
      <c r="D167" s="28" t="s">
        <v>548</v>
      </c>
      <c r="E167" s="51">
        <v>42.880645999999999</v>
      </c>
      <c r="F167" s="51">
        <v>-79.238467</v>
      </c>
      <c r="G167" s="51" t="s">
        <v>1020</v>
      </c>
      <c r="H167" s="51">
        <v>42.880645999999999</v>
      </c>
      <c r="I167" s="51">
        <v>-79.238467</v>
      </c>
      <c r="J167" s="29" t="s">
        <v>1021</v>
      </c>
      <c r="K167" s="51" t="s">
        <v>1022</v>
      </c>
      <c r="L167" s="51" t="s">
        <v>1026</v>
      </c>
      <c r="M167" s="23" t="s">
        <v>363</v>
      </c>
      <c r="N167" s="51">
        <v>1988</v>
      </c>
      <c r="O167" s="24" t="s">
        <v>1173</v>
      </c>
      <c r="P167" s="51">
        <v>2.5</v>
      </c>
      <c r="Q167" s="51">
        <v>139000</v>
      </c>
      <c r="R167" s="29"/>
      <c r="S167" s="29"/>
      <c r="T167" s="85" t="s">
        <v>1157</v>
      </c>
      <c r="U167" s="23"/>
      <c r="V167" s="54" t="s">
        <v>66</v>
      </c>
      <c r="W167" s="23"/>
      <c r="X167" s="23" t="s">
        <v>1241</v>
      </c>
      <c r="Y167" s="23"/>
      <c r="Z167" s="23"/>
      <c r="AA167" s="23"/>
      <c r="AB167" s="23"/>
      <c r="AC167" s="23"/>
      <c r="AD167" s="23"/>
    </row>
    <row r="168" spans="1:30" ht="15.75" x14ac:dyDescent="0.25">
      <c r="A168" s="24" t="s">
        <v>60</v>
      </c>
      <c r="B168" s="28" t="s">
        <v>554</v>
      </c>
      <c r="C168" s="28" t="s">
        <v>553</v>
      </c>
      <c r="D168" s="28" t="s">
        <v>553</v>
      </c>
      <c r="E168" s="51">
        <v>5384838</v>
      </c>
      <c r="F168" s="51">
        <v>706347</v>
      </c>
      <c r="G168" s="51" t="s">
        <v>1027</v>
      </c>
      <c r="H168" s="51">
        <v>48.582610281710203</v>
      </c>
      <c r="I168" s="51">
        <v>-90.202002899848097</v>
      </c>
      <c r="J168" s="29" t="s">
        <v>1021</v>
      </c>
      <c r="K168" s="51" t="s">
        <v>1022</v>
      </c>
      <c r="L168" s="51" t="s">
        <v>1028</v>
      </c>
      <c r="M168" s="23" t="s">
        <v>363</v>
      </c>
      <c r="N168" s="51">
        <v>2000</v>
      </c>
      <c r="O168" s="24" t="s">
        <v>1177</v>
      </c>
      <c r="P168" s="51">
        <v>2.8</v>
      </c>
      <c r="Q168" s="51">
        <v>760000</v>
      </c>
      <c r="R168" s="29"/>
      <c r="S168" s="29" t="s">
        <v>1230</v>
      </c>
      <c r="T168" s="85" t="s">
        <v>1157</v>
      </c>
      <c r="U168" s="23"/>
      <c r="V168" s="54" t="s">
        <v>66</v>
      </c>
      <c r="W168" s="23"/>
      <c r="X168" s="23" t="s">
        <v>1241</v>
      </c>
      <c r="Y168" s="23"/>
      <c r="Z168" s="23"/>
      <c r="AA168" s="23"/>
      <c r="AB168" s="23"/>
      <c r="AC168" s="23"/>
      <c r="AD168" s="23"/>
    </row>
    <row r="169" spans="1:30" ht="15.75" x14ac:dyDescent="0.25">
      <c r="A169" s="24" t="s">
        <v>60</v>
      </c>
      <c r="B169" s="23" t="s">
        <v>555</v>
      </c>
      <c r="C169" s="23" t="s">
        <v>553</v>
      </c>
      <c r="D169" s="23" t="s">
        <v>553</v>
      </c>
      <c r="E169" s="51">
        <v>5385428</v>
      </c>
      <c r="F169" s="51">
        <v>703289</v>
      </c>
      <c r="G169" s="51" t="s">
        <v>1027</v>
      </c>
      <c r="H169" s="51">
        <v>48.588911563806697</v>
      </c>
      <c r="I169" s="51">
        <v>-90.243129403289998</v>
      </c>
      <c r="J169" s="29" t="s">
        <v>1021</v>
      </c>
      <c r="K169" s="51" t="s">
        <v>1022</v>
      </c>
      <c r="L169" s="51" t="s">
        <v>1028</v>
      </c>
      <c r="M169" s="23" t="s">
        <v>363</v>
      </c>
      <c r="N169" s="51" t="s">
        <v>1131</v>
      </c>
      <c r="O169" s="24" t="s">
        <v>1173</v>
      </c>
      <c r="P169" s="51">
        <v>3.8</v>
      </c>
      <c r="Q169" s="51">
        <v>2000</v>
      </c>
      <c r="R169" s="29"/>
      <c r="S169" s="29"/>
      <c r="T169" s="85" t="s">
        <v>1157</v>
      </c>
      <c r="U169" s="23"/>
      <c r="V169" s="54" t="s">
        <v>66</v>
      </c>
      <c r="W169" s="23"/>
      <c r="X169" s="23" t="s">
        <v>1241</v>
      </c>
      <c r="Y169" s="23"/>
      <c r="Z169" s="23"/>
      <c r="AA169" s="23"/>
      <c r="AB169" s="23"/>
      <c r="AC169" s="23"/>
      <c r="AD169" s="23"/>
    </row>
    <row r="170" spans="1:30" ht="15.75" x14ac:dyDescent="0.25">
      <c r="A170" s="24" t="s">
        <v>225</v>
      </c>
      <c r="B170" s="23" t="s">
        <v>556</v>
      </c>
      <c r="C170" s="23" t="s">
        <v>553</v>
      </c>
      <c r="D170" s="23" t="s">
        <v>553</v>
      </c>
      <c r="E170" s="51">
        <v>5384915</v>
      </c>
      <c r="F170" s="51">
        <v>706273</v>
      </c>
      <c r="G170" s="51" t="s">
        <v>1027</v>
      </c>
      <c r="H170" s="51">
        <v>48.583326533937502</v>
      </c>
      <c r="I170" s="51">
        <v>-90.202966862780002</v>
      </c>
      <c r="J170" s="29" t="s">
        <v>1021</v>
      </c>
      <c r="K170" s="51" t="s">
        <v>1022</v>
      </c>
      <c r="L170" s="51" t="s">
        <v>1028</v>
      </c>
      <c r="M170" s="23" t="s">
        <v>1099</v>
      </c>
      <c r="N170" s="51">
        <v>1971</v>
      </c>
      <c r="O170" s="24" t="s">
        <v>1177</v>
      </c>
      <c r="P170" s="51">
        <v>10</v>
      </c>
      <c r="Q170" s="51">
        <v>4.3</v>
      </c>
      <c r="R170" s="29"/>
      <c r="S170" s="29" t="s">
        <v>181</v>
      </c>
      <c r="T170" s="85">
        <v>44104</v>
      </c>
      <c r="U170" s="23" t="s">
        <v>1240</v>
      </c>
      <c r="V170" s="54" t="s">
        <v>66</v>
      </c>
      <c r="W170" s="23" t="s">
        <v>1241</v>
      </c>
      <c r="X170" s="23" t="s">
        <v>1239</v>
      </c>
      <c r="Y170" s="23" t="s">
        <v>1239</v>
      </c>
      <c r="Z170" s="23" t="s">
        <v>1256</v>
      </c>
      <c r="AA170" s="23" t="s">
        <v>1293</v>
      </c>
      <c r="AB170" s="23" t="s">
        <v>1256</v>
      </c>
      <c r="AC170" s="23" t="s">
        <v>1239</v>
      </c>
      <c r="AD170" s="23" t="s">
        <v>1294</v>
      </c>
    </row>
    <row r="171" spans="1:30" ht="15.75" x14ac:dyDescent="0.25">
      <c r="A171" s="23" t="s">
        <v>225</v>
      </c>
      <c r="B171" s="23" t="s">
        <v>557</v>
      </c>
      <c r="C171" s="23" t="s">
        <v>553</v>
      </c>
      <c r="D171" s="23" t="s">
        <v>553</v>
      </c>
      <c r="E171" s="51">
        <v>5384809</v>
      </c>
      <c r="F171" s="51">
        <v>706345</v>
      </c>
      <c r="G171" s="51" t="s">
        <v>1027</v>
      </c>
      <c r="H171" s="51">
        <v>48.582350359899401</v>
      </c>
      <c r="I171" s="51">
        <v>-90.202044379446804</v>
      </c>
      <c r="J171" s="29" t="s">
        <v>1021</v>
      </c>
      <c r="K171" s="51" t="s">
        <v>1022</v>
      </c>
      <c r="L171" s="51" t="s">
        <v>1028</v>
      </c>
      <c r="M171" s="23" t="s">
        <v>1099</v>
      </c>
      <c r="N171" s="29">
        <v>1971</v>
      </c>
      <c r="O171" s="24" t="s">
        <v>1177</v>
      </c>
      <c r="P171" s="73">
        <v>10.5</v>
      </c>
      <c r="Q171" s="73">
        <v>3010000</v>
      </c>
      <c r="R171" s="29"/>
      <c r="S171" s="29" t="s">
        <v>1230</v>
      </c>
      <c r="T171" s="84" t="s">
        <v>1157</v>
      </c>
      <c r="U171" s="23"/>
      <c r="V171" s="54" t="s">
        <v>66</v>
      </c>
      <c r="W171" s="23"/>
      <c r="X171" s="23" t="s">
        <v>1241</v>
      </c>
      <c r="Y171" s="23"/>
      <c r="Z171" s="23"/>
      <c r="AA171" s="23"/>
      <c r="AB171" s="23"/>
      <c r="AC171" s="23"/>
      <c r="AD171" s="23"/>
    </row>
    <row r="172" spans="1:30" ht="15.75" x14ac:dyDescent="0.25">
      <c r="A172" s="23" t="s">
        <v>225</v>
      </c>
      <c r="B172" s="23" t="s">
        <v>558</v>
      </c>
      <c r="C172" s="23" t="s">
        <v>553</v>
      </c>
      <c r="D172" s="23" t="s">
        <v>553</v>
      </c>
      <c r="E172" s="51">
        <v>5384457</v>
      </c>
      <c r="F172" s="51">
        <v>706310</v>
      </c>
      <c r="G172" s="51" t="s">
        <v>1027</v>
      </c>
      <c r="H172" s="51">
        <v>48.579198974984401</v>
      </c>
      <c r="I172" s="51">
        <v>-90.202693042816506</v>
      </c>
      <c r="J172" s="29" t="s">
        <v>1021</v>
      </c>
      <c r="K172" s="51" t="s">
        <v>1022</v>
      </c>
      <c r="L172" s="51" t="s">
        <v>1028</v>
      </c>
      <c r="M172" s="23" t="s">
        <v>1099</v>
      </c>
      <c r="N172" s="51">
        <v>1971</v>
      </c>
      <c r="O172" s="24" t="s">
        <v>1177</v>
      </c>
      <c r="P172" s="51">
        <v>8.5</v>
      </c>
      <c r="Q172" s="51">
        <v>3010000</v>
      </c>
      <c r="R172" s="29"/>
      <c r="S172" s="29" t="s">
        <v>1230</v>
      </c>
      <c r="T172" s="85" t="s">
        <v>1157</v>
      </c>
      <c r="U172" s="23"/>
      <c r="V172" s="54" t="s">
        <v>66</v>
      </c>
      <c r="W172" s="23"/>
      <c r="X172" s="23" t="s">
        <v>1241</v>
      </c>
      <c r="Y172" s="23"/>
      <c r="Z172" s="23"/>
      <c r="AA172" s="23"/>
      <c r="AB172" s="23"/>
      <c r="AC172" s="23"/>
      <c r="AD172" s="23"/>
    </row>
    <row r="173" spans="1:30" ht="15.75" x14ac:dyDescent="0.25">
      <c r="A173" s="23" t="s">
        <v>225</v>
      </c>
      <c r="B173" s="23" t="s">
        <v>559</v>
      </c>
      <c r="C173" s="23" t="s">
        <v>553</v>
      </c>
      <c r="D173" s="23" t="s">
        <v>553</v>
      </c>
      <c r="E173" s="51">
        <v>5383894</v>
      </c>
      <c r="F173" s="51">
        <v>704940</v>
      </c>
      <c r="G173" s="51" t="s">
        <v>1027</v>
      </c>
      <c r="H173" s="51">
        <v>48.574589579326897</v>
      </c>
      <c r="I173" s="51">
        <v>-90.221523151713299</v>
      </c>
      <c r="J173" s="29" t="s">
        <v>1021</v>
      </c>
      <c r="K173" s="51" t="s">
        <v>1022</v>
      </c>
      <c r="L173" s="51" t="s">
        <v>1028</v>
      </c>
      <c r="M173" s="23" t="s">
        <v>1099</v>
      </c>
      <c r="N173" s="51">
        <v>1971</v>
      </c>
      <c r="O173" s="24" t="s">
        <v>1177</v>
      </c>
      <c r="P173" s="51">
        <v>6.5</v>
      </c>
      <c r="Q173" s="51">
        <v>1100000</v>
      </c>
      <c r="R173" s="29"/>
      <c r="S173" s="29" t="s">
        <v>1230</v>
      </c>
      <c r="T173" s="85" t="s">
        <v>1157</v>
      </c>
      <c r="U173" s="23"/>
      <c r="V173" s="54" t="s">
        <v>66</v>
      </c>
      <c r="W173" s="23"/>
      <c r="X173" s="23" t="s">
        <v>1241</v>
      </c>
      <c r="Y173" s="23"/>
      <c r="Z173" s="23"/>
      <c r="AA173" s="23"/>
      <c r="AB173" s="23"/>
      <c r="AC173" s="23"/>
      <c r="AD173" s="23"/>
    </row>
    <row r="174" spans="1:30" ht="15.75" x14ac:dyDescent="0.25">
      <c r="A174" s="23" t="s">
        <v>225</v>
      </c>
      <c r="B174" s="23" t="s">
        <v>560</v>
      </c>
      <c r="C174" s="23" t="s">
        <v>553</v>
      </c>
      <c r="D174" s="23" t="s">
        <v>553</v>
      </c>
      <c r="E174" s="51">
        <v>5384420</v>
      </c>
      <c r="F174" s="51">
        <v>704704</v>
      </c>
      <c r="G174" s="51" t="s">
        <v>1027</v>
      </c>
      <c r="H174" s="51">
        <v>48.579393190013903</v>
      </c>
      <c r="I174" s="51">
        <v>-90.224459886264299</v>
      </c>
      <c r="J174" s="29" t="s">
        <v>1021</v>
      </c>
      <c r="K174" s="51" t="s">
        <v>1022</v>
      </c>
      <c r="L174" s="51" t="s">
        <v>1028</v>
      </c>
      <c r="M174" s="23" t="s">
        <v>1099</v>
      </c>
      <c r="N174" s="51">
        <v>1971</v>
      </c>
      <c r="O174" s="24" t="s">
        <v>1177</v>
      </c>
      <c r="P174" s="51">
        <v>7.5</v>
      </c>
      <c r="Q174" s="51">
        <v>1130000</v>
      </c>
      <c r="R174" s="29"/>
      <c r="S174" s="29" t="s">
        <v>1230</v>
      </c>
      <c r="T174" s="85" t="s">
        <v>1157</v>
      </c>
      <c r="U174" s="23"/>
      <c r="V174" s="54" t="s">
        <v>66</v>
      </c>
      <c r="W174" s="23"/>
      <c r="X174" s="23" t="s">
        <v>1241</v>
      </c>
      <c r="Y174" s="23"/>
      <c r="Z174" s="23"/>
      <c r="AA174" s="23"/>
      <c r="AB174" s="23"/>
      <c r="AC174" s="23"/>
      <c r="AD174" s="23"/>
    </row>
    <row r="175" spans="1:30" ht="15.75" x14ac:dyDescent="0.25">
      <c r="A175" s="23" t="s">
        <v>225</v>
      </c>
      <c r="B175" s="23" t="s">
        <v>561</v>
      </c>
      <c r="C175" s="23" t="s">
        <v>553</v>
      </c>
      <c r="D175" s="23" t="s">
        <v>553</v>
      </c>
      <c r="E175" s="51">
        <v>5385094</v>
      </c>
      <c r="F175" s="51">
        <v>705123</v>
      </c>
      <c r="G175" s="51" t="s">
        <v>1027</v>
      </c>
      <c r="H175" s="51">
        <v>48.585312511544103</v>
      </c>
      <c r="I175" s="51">
        <v>-90.218453166823593</v>
      </c>
      <c r="J175" s="29" t="s">
        <v>1021</v>
      </c>
      <c r="K175" s="51" t="s">
        <v>1022</v>
      </c>
      <c r="L175" s="51" t="s">
        <v>1028</v>
      </c>
      <c r="M175" s="23" t="s">
        <v>1099</v>
      </c>
      <c r="N175" s="51">
        <v>1971</v>
      </c>
      <c r="O175" s="24" t="s">
        <v>1177</v>
      </c>
      <c r="P175" s="51">
        <v>4.2</v>
      </c>
      <c r="Q175" s="51">
        <v>1290000</v>
      </c>
      <c r="R175" s="29"/>
      <c r="S175" s="29" t="s">
        <v>1230</v>
      </c>
      <c r="T175" s="85" t="s">
        <v>1157</v>
      </c>
      <c r="U175" s="23"/>
      <c r="V175" s="54" t="s">
        <v>66</v>
      </c>
      <c r="W175" s="23"/>
      <c r="X175" s="23" t="s">
        <v>1241</v>
      </c>
      <c r="Y175" s="23"/>
      <c r="Z175" s="23"/>
      <c r="AA175" s="23"/>
      <c r="AB175" s="23"/>
      <c r="AC175" s="23"/>
      <c r="AD175" s="23"/>
    </row>
    <row r="176" spans="1:30" ht="15.75" x14ac:dyDescent="0.25">
      <c r="A176" s="23" t="s">
        <v>383</v>
      </c>
      <c r="B176" s="23" t="s">
        <v>231</v>
      </c>
      <c r="C176" s="23" t="s">
        <v>562</v>
      </c>
      <c r="D176" s="23" t="s">
        <v>563</v>
      </c>
      <c r="E176" s="51">
        <v>46.515788999999998</v>
      </c>
      <c r="F176" s="51">
        <v>-81.024933000000004</v>
      </c>
      <c r="G176" s="51" t="s">
        <v>1020</v>
      </c>
      <c r="H176" s="51">
        <v>46.515788999999998</v>
      </c>
      <c r="I176" s="51">
        <v>-81.024933000000004</v>
      </c>
      <c r="J176" s="29" t="s">
        <v>1021</v>
      </c>
      <c r="K176" s="51" t="s">
        <v>1022</v>
      </c>
      <c r="L176" s="51" t="s">
        <v>1024</v>
      </c>
      <c r="M176" s="23" t="s">
        <v>1099</v>
      </c>
      <c r="N176" s="51">
        <v>1968</v>
      </c>
      <c r="O176" s="24" t="s">
        <v>1173</v>
      </c>
      <c r="P176" s="51">
        <v>12</v>
      </c>
      <c r="Q176" s="51">
        <v>5.0999999999999996</v>
      </c>
      <c r="R176" s="29"/>
      <c r="S176" s="29" t="s">
        <v>181</v>
      </c>
      <c r="T176" s="85">
        <v>44104</v>
      </c>
      <c r="U176" s="23" t="s">
        <v>1240</v>
      </c>
      <c r="V176" s="54" t="s">
        <v>66</v>
      </c>
      <c r="W176" s="23" t="s">
        <v>1241</v>
      </c>
      <c r="X176" s="23" t="s">
        <v>1239</v>
      </c>
      <c r="Y176" s="23" t="s">
        <v>1239</v>
      </c>
      <c r="Z176" s="23" t="s">
        <v>1256</v>
      </c>
      <c r="AA176" s="23" t="s">
        <v>1293</v>
      </c>
      <c r="AB176" s="23" t="s">
        <v>1256</v>
      </c>
      <c r="AC176" s="23" t="s">
        <v>1239</v>
      </c>
      <c r="AD176" s="23" t="s">
        <v>66</v>
      </c>
    </row>
    <row r="177" spans="1:30" ht="15.75" x14ac:dyDescent="0.25">
      <c r="A177" s="23" t="s">
        <v>60</v>
      </c>
      <c r="B177" s="23" t="s">
        <v>564</v>
      </c>
      <c r="C177" s="23" t="s">
        <v>562</v>
      </c>
      <c r="D177" s="23" t="s">
        <v>563</v>
      </c>
      <c r="E177" s="51">
        <v>46.529597000000003</v>
      </c>
      <c r="F177" s="51">
        <v>-80.993336999999997</v>
      </c>
      <c r="G177" s="51" t="s">
        <v>1020</v>
      </c>
      <c r="H177" s="51">
        <v>46.529597000000003</v>
      </c>
      <c r="I177" s="51">
        <v>-80.993336999999997</v>
      </c>
      <c r="J177" s="29" t="s">
        <v>1021</v>
      </c>
      <c r="K177" s="51" t="s">
        <v>1022</v>
      </c>
      <c r="L177" s="51" t="s">
        <v>1024</v>
      </c>
      <c r="M177" s="23" t="s">
        <v>1099</v>
      </c>
      <c r="N177" s="29">
        <v>2002</v>
      </c>
      <c r="O177" s="24" t="s">
        <v>1173</v>
      </c>
      <c r="P177" s="73">
        <v>6</v>
      </c>
      <c r="Q177" s="73"/>
      <c r="R177" s="29"/>
      <c r="S177" s="29"/>
      <c r="T177" s="84" t="s">
        <v>1157</v>
      </c>
      <c r="U177" s="23"/>
      <c r="V177" s="54" t="s">
        <v>66</v>
      </c>
      <c r="W177" s="23"/>
      <c r="X177" s="23" t="s">
        <v>1241</v>
      </c>
      <c r="Y177" s="23"/>
      <c r="Z177" s="23"/>
      <c r="AA177" s="23"/>
      <c r="AB177" s="23"/>
      <c r="AC177" s="23"/>
      <c r="AD177" s="23"/>
    </row>
    <row r="178" spans="1:30" ht="15.75" x14ac:dyDescent="0.25">
      <c r="A178" s="24" t="s">
        <v>60</v>
      </c>
      <c r="B178" s="23" t="s">
        <v>565</v>
      </c>
      <c r="C178" s="23" t="s">
        <v>562</v>
      </c>
      <c r="D178" s="23" t="s">
        <v>563</v>
      </c>
      <c r="E178" s="51">
        <v>46.525590999999999</v>
      </c>
      <c r="F178" s="51">
        <v>-81.017544999999998</v>
      </c>
      <c r="G178" s="51" t="s">
        <v>1020</v>
      </c>
      <c r="H178" s="51">
        <v>46.525590999999999</v>
      </c>
      <c r="I178" s="51">
        <v>-81.017544999999998</v>
      </c>
      <c r="J178" s="29" t="s">
        <v>1021</v>
      </c>
      <c r="K178" s="51" t="s">
        <v>1022</v>
      </c>
      <c r="L178" s="51" t="s">
        <v>1024</v>
      </c>
      <c r="M178" s="23" t="s">
        <v>1099</v>
      </c>
      <c r="N178" s="51">
        <v>2016</v>
      </c>
      <c r="O178" s="24" t="s">
        <v>1173</v>
      </c>
      <c r="P178" s="51">
        <v>2</v>
      </c>
      <c r="Q178" s="54"/>
      <c r="R178" s="29"/>
      <c r="S178" s="29"/>
      <c r="T178" s="85" t="s">
        <v>1157</v>
      </c>
      <c r="U178" s="23"/>
      <c r="V178" s="54" t="s">
        <v>66</v>
      </c>
      <c r="W178" s="23"/>
      <c r="X178" s="23" t="s">
        <v>1241</v>
      </c>
      <c r="Y178" s="23"/>
      <c r="Z178" s="23"/>
      <c r="AA178" s="23"/>
      <c r="AB178" s="23"/>
      <c r="AC178" s="23"/>
      <c r="AD178" s="23"/>
    </row>
    <row r="179" spans="1:30" ht="15.75" x14ac:dyDescent="0.25">
      <c r="A179" s="24" t="s">
        <v>60</v>
      </c>
      <c r="B179" s="23" t="s">
        <v>566</v>
      </c>
      <c r="C179" s="23" t="s">
        <v>562</v>
      </c>
      <c r="D179" s="23" t="s">
        <v>563</v>
      </c>
      <c r="E179" s="51">
        <v>46.524842999999997</v>
      </c>
      <c r="F179" s="51">
        <v>-81.018697000000003</v>
      </c>
      <c r="G179" s="51" t="s">
        <v>1020</v>
      </c>
      <c r="H179" s="51">
        <v>46.524842999999997</v>
      </c>
      <c r="I179" s="51">
        <v>-81.018697000000003</v>
      </c>
      <c r="J179" s="29" t="s">
        <v>1021</v>
      </c>
      <c r="K179" s="51" t="s">
        <v>1022</v>
      </c>
      <c r="L179" s="51" t="s">
        <v>1024</v>
      </c>
      <c r="M179" s="23" t="s">
        <v>1099</v>
      </c>
      <c r="N179" s="51" t="s">
        <v>1132</v>
      </c>
      <c r="O179" s="24" t="s">
        <v>1173</v>
      </c>
      <c r="P179" s="51">
        <v>2.2000000000000002</v>
      </c>
      <c r="Q179" s="54" t="s">
        <v>1223</v>
      </c>
      <c r="R179" s="29"/>
      <c r="S179" s="29"/>
      <c r="T179" s="85" t="s">
        <v>1157</v>
      </c>
      <c r="U179" s="23"/>
      <c r="V179" s="54" t="s">
        <v>66</v>
      </c>
      <c r="W179" s="23"/>
      <c r="X179" s="23" t="s">
        <v>1241</v>
      </c>
      <c r="Y179" s="23"/>
      <c r="Z179" s="23"/>
      <c r="AA179" s="23"/>
      <c r="AB179" s="23"/>
      <c r="AC179" s="23"/>
      <c r="AD179" s="23"/>
    </row>
    <row r="180" spans="1:30" ht="15.75" x14ac:dyDescent="0.25">
      <c r="A180" s="24" t="s">
        <v>60</v>
      </c>
      <c r="B180" s="23" t="s">
        <v>567</v>
      </c>
      <c r="C180" s="23" t="s">
        <v>562</v>
      </c>
      <c r="D180" s="23" t="s">
        <v>563</v>
      </c>
      <c r="E180" s="51">
        <v>46.535473000000003</v>
      </c>
      <c r="F180" s="51">
        <v>-81.006612000000004</v>
      </c>
      <c r="G180" s="51" t="s">
        <v>1020</v>
      </c>
      <c r="H180" s="51">
        <v>46.535473000000003</v>
      </c>
      <c r="I180" s="51">
        <v>-81.006612000000004</v>
      </c>
      <c r="J180" s="29" t="s">
        <v>1021</v>
      </c>
      <c r="K180" s="51" t="s">
        <v>1022</v>
      </c>
      <c r="L180" s="51" t="s">
        <v>1024</v>
      </c>
      <c r="M180" s="23" t="s">
        <v>1099</v>
      </c>
      <c r="N180" s="51" t="s">
        <v>1131</v>
      </c>
      <c r="O180" s="24" t="s">
        <v>1173</v>
      </c>
      <c r="P180" s="51">
        <v>2.5</v>
      </c>
      <c r="Q180" s="51" t="s">
        <v>1131</v>
      </c>
      <c r="R180" s="29"/>
      <c r="S180" s="29"/>
      <c r="T180" s="85" t="s">
        <v>1157</v>
      </c>
      <c r="U180" s="23"/>
      <c r="V180" s="54" t="s">
        <v>66</v>
      </c>
      <c r="W180" s="23"/>
      <c r="X180" s="23" t="s">
        <v>1241</v>
      </c>
      <c r="Y180" s="23"/>
      <c r="Z180" s="23"/>
      <c r="AA180" s="23"/>
      <c r="AB180" s="23"/>
      <c r="AC180" s="23"/>
      <c r="AD180" s="23"/>
    </row>
    <row r="181" spans="1:30" ht="15.75" x14ac:dyDescent="0.25">
      <c r="A181" s="24" t="s">
        <v>60</v>
      </c>
      <c r="B181" s="23" t="s">
        <v>568</v>
      </c>
      <c r="C181" s="23" t="s">
        <v>562</v>
      </c>
      <c r="D181" s="23" t="s">
        <v>563</v>
      </c>
      <c r="E181" s="51">
        <v>46.517195999999998</v>
      </c>
      <c r="F181" s="51">
        <v>-81.008792</v>
      </c>
      <c r="G181" s="51" t="s">
        <v>1020</v>
      </c>
      <c r="H181" s="51">
        <v>46.517195999999998</v>
      </c>
      <c r="I181" s="51">
        <v>-81.008792</v>
      </c>
      <c r="J181" s="29" t="s">
        <v>1021</v>
      </c>
      <c r="K181" s="51" t="s">
        <v>1022</v>
      </c>
      <c r="L181" s="51" t="s">
        <v>1024</v>
      </c>
      <c r="M181" s="23" t="s">
        <v>1099</v>
      </c>
      <c r="N181" s="51" t="s">
        <v>1133</v>
      </c>
      <c r="O181" s="24" t="s">
        <v>1173</v>
      </c>
      <c r="P181" s="51">
        <v>4</v>
      </c>
      <c r="Q181" s="51">
        <v>20000</v>
      </c>
      <c r="R181" s="29"/>
      <c r="S181" s="29"/>
      <c r="T181" s="85" t="s">
        <v>1157</v>
      </c>
      <c r="U181" s="23"/>
      <c r="V181" s="54" t="s">
        <v>66</v>
      </c>
      <c r="W181" s="23"/>
      <c r="X181" s="23" t="s">
        <v>1241</v>
      </c>
      <c r="Y181" s="23"/>
      <c r="Z181" s="23"/>
      <c r="AA181" s="23"/>
      <c r="AB181" s="23"/>
      <c r="AC181" s="23"/>
      <c r="AD181" s="23"/>
    </row>
    <row r="182" spans="1:30" ht="15.75" x14ac:dyDescent="0.25">
      <c r="A182" s="24" t="s">
        <v>60</v>
      </c>
      <c r="B182" s="23" t="s">
        <v>569</v>
      </c>
      <c r="C182" s="23" t="s">
        <v>562</v>
      </c>
      <c r="D182" s="23" t="s">
        <v>563</v>
      </c>
      <c r="E182" s="51">
        <v>46.528858</v>
      </c>
      <c r="F182" s="51">
        <v>-81.015316999999996</v>
      </c>
      <c r="G182" s="51" t="s">
        <v>1020</v>
      </c>
      <c r="H182" s="51">
        <v>46.528858</v>
      </c>
      <c r="I182" s="51">
        <v>-81.015316999999996</v>
      </c>
      <c r="J182" s="29" t="s">
        <v>1021</v>
      </c>
      <c r="K182" s="51" t="s">
        <v>1022</v>
      </c>
      <c r="L182" s="51" t="s">
        <v>1024</v>
      </c>
      <c r="M182" s="23" t="s">
        <v>1099</v>
      </c>
      <c r="N182" s="51">
        <v>2015</v>
      </c>
      <c r="O182" s="24" t="s">
        <v>1173</v>
      </c>
      <c r="P182" s="51">
        <v>2.6</v>
      </c>
      <c r="Q182" s="51"/>
      <c r="R182" s="29"/>
      <c r="S182" s="29"/>
      <c r="T182" s="85" t="s">
        <v>1157</v>
      </c>
      <c r="U182" s="23"/>
      <c r="V182" s="54" t="s">
        <v>66</v>
      </c>
      <c r="W182" s="23"/>
      <c r="X182" s="23" t="s">
        <v>1241</v>
      </c>
      <c r="Y182" s="23"/>
      <c r="Z182" s="23"/>
      <c r="AA182" s="23"/>
      <c r="AB182" s="23"/>
      <c r="AC182" s="23"/>
      <c r="AD182" s="23"/>
    </row>
    <row r="183" spans="1:30" ht="15.75" x14ac:dyDescent="0.25">
      <c r="A183" s="24" t="s">
        <v>60</v>
      </c>
      <c r="B183" s="23" t="s">
        <v>570</v>
      </c>
      <c r="C183" s="23" t="s">
        <v>562</v>
      </c>
      <c r="D183" s="23" t="s">
        <v>563</v>
      </c>
      <c r="E183" s="51">
        <v>46.537891999999999</v>
      </c>
      <c r="F183" s="51">
        <v>-80.982276999999996</v>
      </c>
      <c r="G183" s="51" t="s">
        <v>1020</v>
      </c>
      <c r="H183" s="51">
        <v>46.537891999999999</v>
      </c>
      <c r="I183" s="51">
        <v>-80.982276999999996</v>
      </c>
      <c r="J183" s="29" t="s">
        <v>1021</v>
      </c>
      <c r="K183" s="51" t="s">
        <v>1022</v>
      </c>
      <c r="L183" s="51" t="s">
        <v>1024</v>
      </c>
      <c r="M183" s="23" t="s">
        <v>1099</v>
      </c>
      <c r="N183" s="51" t="s">
        <v>1134</v>
      </c>
      <c r="O183" s="24" t="s">
        <v>1173</v>
      </c>
      <c r="P183" s="51">
        <v>4</v>
      </c>
      <c r="Q183" s="54">
        <v>5000</v>
      </c>
      <c r="R183" s="29"/>
      <c r="S183" s="29"/>
      <c r="T183" s="85" t="s">
        <v>1157</v>
      </c>
      <c r="U183" s="23"/>
      <c r="V183" s="54" t="s">
        <v>66</v>
      </c>
      <c r="W183" s="23"/>
      <c r="X183" s="23" t="s">
        <v>1241</v>
      </c>
      <c r="Y183" s="23"/>
      <c r="Z183" s="23"/>
      <c r="AA183" s="23"/>
      <c r="AB183" s="23"/>
      <c r="AC183" s="23"/>
      <c r="AD183" s="23"/>
    </row>
    <row r="184" spans="1:30" ht="15.75" x14ac:dyDescent="0.25">
      <c r="A184" s="24" t="s">
        <v>60</v>
      </c>
      <c r="B184" s="23" t="s">
        <v>571</v>
      </c>
      <c r="C184" s="23" t="s">
        <v>562</v>
      </c>
      <c r="D184" s="23" t="s">
        <v>563</v>
      </c>
      <c r="E184" s="51">
        <v>46.531835999999998</v>
      </c>
      <c r="F184" s="51">
        <v>-80.984494999999995</v>
      </c>
      <c r="G184" s="51" t="s">
        <v>1020</v>
      </c>
      <c r="H184" s="51">
        <v>46.531835999999998</v>
      </c>
      <c r="I184" s="51">
        <v>-80.984494999999995</v>
      </c>
      <c r="J184" s="29" t="s">
        <v>1021</v>
      </c>
      <c r="K184" s="51" t="s">
        <v>1022</v>
      </c>
      <c r="L184" s="51" t="s">
        <v>1024</v>
      </c>
      <c r="M184" s="23" t="s">
        <v>1099</v>
      </c>
      <c r="N184" s="51">
        <v>2001</v>
      </c>
      <c r="O184" s="24" t="s">
        <v>1173</v>
      </c>
      <c r="P184" s="51">
        <v>2.7</v>
      </c>
      <c r="Q184" s="51">
        <v>1000</v>
      </c>
      <c r="R184" s="29"/>
      <c r="S184" s="29"/>
      <c r="T184" s="85" t="s">
        <v>1157</v>
      </c>
      <c r="U184" s="23"/>
      <c r="V184" s="54" t="s">
        <v>66</v>
      </c>
      <c r="W184" s="23"/>
      <c r="X184" s="23" t="s">
        <v>1241</v>
      </c>
      <c r="Y184" s="23"/>
      <c r="Z184" s="23"/>
      <c r="AA184" s="23"/>
      <c r="AB184" s="23"/>
      <c r="AC184" s="23"/>
      <c r="AD184" s="23"/>
    </row>
    <row r="185" spans="1:30" ht="15.75" x14ac:dyDescent="0.25">
      <c r="A185" s="24" t="s">
        <v>60</v>
      </c>
      <c r="B185" s="23" t="s">
        <v>572</v>
      </c>
      <c r="C185" s="23" t="s">
        <v>562</v>
      </c>
      <c r="D185" s="23" t="s">
        <v>563</v>
      </c>
      <c r="E185" s="51">
        <v>46.604821000000001</v>
      </c>
      <c r="F185" s="51">
        <v>-80.980388000000005</v>
      </c>
      <c r="G185" s="51" t="s">
        <v>1020</v>
      </c>
      <c r="H185" s="51">
        <v>46.604821000000001</v>
      </c>
      <c r="I185" s="51">
        <v>-80.980388000000005</v>
      </c>
      <c r="J185" s="29" t="s">
        <v>1021</v>
      </c>
      <c r="K185" s="51" t="s">
        <v>1022</v>
      </c>
      <c r="L185" s="51" t="s">
        <v>1024</v>
      </c>
      <c r="M185" s="23" t="s">
        <v>1099</v>
      </c>
      <c r="N185" s="51" t="s">
        <v>1128</v>
      </c>
      <c r="O185" s="24" t="s">
        <v>1173</v>
      </c>
      <c r="P185" s="51" t="s">
        <v>1210</v>
      </c>
      <c r="Q185" s="51">
        <v>20000000</v>
      </c>
      <c r="R185" s="29"/>
      <c r="S185" s="29"/>
      <c r="T185" s="85" t="s">
        <v>1157</v>
      </c>
      <c r="U185" s="23"/>
      <c r="V185" s="54" t="s">
        <v>66</v>
      </c>
      <c r="W185" s="23"/>
      <c r="X185" s="23" t="s">
        <v>1241</v>
      </c>
      <c r="Y185" s="23"/>
      <c r="Z185" s="23"/>
      <c r="AA185" s="23"/>
      <c r="AB185" s="23"/>
      <c r="AC185" s="23"/>
      <c r="AD185" s="23"/>
    </row>
    <row r="186" spans="1:30" ht="15.75" x14ac:dyDescent="0.25">
      <c r="A186" s="24" t="s">
        <v>60</v>
      </c>
      <c r="B186" s="23" t="s">
        <v>574</v>
      </c>
      <c r="C186" s="23" t="s">
        <v>562</v>
      </c>
      <c r="D186" s="23" t="s">
        <v>573</v>
      </c>
      <c r="E186" s="51">
        <v>46.545588000000002</v>
      </c>
      <c r="F186" s="51">
        <v>-81.012039000000001</v>
      </c>
      <c r="G186" s="51" t="s">
        <v>1020</v>
      </c>
      <c r="H186" s="51">
        <v>46.545588000000002</v>
      </c>
      <c r="I186" s="51">
        <v>-81.012039000000001</v>
      </c>
      <c r="J186" s="29" t="s">
        <v>1021</v>
      </c>
      <c r="K186" s="51" t="s">
        <v>1022</v>
      </c>
      <c r="L186" s="51" t="s">
        <v>1024</v>
      </c>
      <c r="M186" s="23" t="s">
        <v>1099</v>
      </c>
      <c r="N186" s="51">
        <v>2002</v>
      </c>
      <c r="O186" s="24" t="s">
        <v>1173</v>
      </c>
      <c r="P186" s="51">
        <v>4.5999999999999996</v>
      </c>
      <c r="Q186" s="51" t="s">
        <v>1131</v>
      </c>
      <c r="R186" s="29"/>
      <c r="S186" s="29"/>
      <c r="T186" s="85" t="s">
        <v>1157</v>
      </c>
      <c r="U186" s="23"/>
      <c r="V186" s="54" t="s">
        <v>66</v>
      </c>
      <c r="W186" s="23"/>
      <c r="X186" s="23" t="s">
        <v>1241</v>
      </c>
      <c r="Y186" s="23"/>
      <c r="Z186" s="23"/>
      <c r="AA186" s="23"/>
      <c r="AB186" s="23"/>
      <c r="AC186" s="23"/>
      <c r="AD186" s="23"/>
    </row>
    <row r="187" spans="1:30" ht="15.75" x14ac:dyDescent="0.25">
      <c r="A187" s="24" t="s">
        <v>60</v>
      </c>
      <c r="B187" s="23" t="s">
        <v>575</v>
      </c>
      <c r="C187" s="23" t="s">
        <v>562</v>
      </c>
      <c r="D187" s="23" t="s">
        <v>573</v>
      </c>
      <c r="E187" s="51">
        <v>46.548395999999997</v>
      </c>
      <c r="F187" s="51">
        <v>-81.010447999999997</v>
      </c>
      <c r="G187" s="51" t="s">
        <v>1020</v>
      </c>
      <c r="H187" s="51">
        <v>46.548395999999997</v>
      </c>
      <c r="I187" s="51">
        <v>-81.010447999999997</v>
      </c>
      <c r="J187" s="29" t="s">
        <v>1021</v>
      </c>
      <c r="K187" s="51" t="s">
        <v>1022</v>
      </c>
      <c r="L187" s="51" t="s">
        <v>1024</v>
      </c>
      <c r="M187" s="23" t="s">
        <v>1099</v>
      </c>
      <c r="N187" s="51" t="s">
        <v>1135</v>
      </c>
      <c r="O187" s="24" t="s">
        <v>1173</v>
      </c>
      <c r="P187" s="51">
        <v>4</v>
      </c>
      <c r="Q187" s="51" t="s">
        <v>1131</v>
      </c>
      <c r="R187" s="29"/>
      <c r="S187" s="29"/>
      <c r="T187" s="85" t="s">
        <v>1157</v>
      </c>
      <c r="U187" s="23"/>
      <c r="V187" s="54" t="s">
        <v>66</v>
      </c>
      <c r="W187" s="23"/>
      <c r="X187" s="23" t="s">
        <v>1241</v>
      </c>
      <c r="Y187" s="23"/>
      <c r="Z187" s="23"/>
      <c r="AA187" s="23"/>
      <c r="AB187" s="23"/>
      <c r="AC187" s="23"/>
      <c r="AD187" s="23"/>
    </row>
    <row r="188" spans="1:30" ht="15.75" x14ac:dyDescent="0.25">
      <c r="A188" s="24" t="s">
        <v>60</v>
      </c>
      <c r="B188" s="23" t="s">
        <v>578</v>
      </c>
      <c r="C188" s="23" t="s">
        <v>576</v>
      </c>
      <c r="D188" s="23" t="s">
        <v>577</v>
      </c>
      <c r="E188" s="51">
        <v>55.698909</v>
      </c>
      <c r="F188" s="51">
        <v>-97.927469000000002</v>
      </c>
      <c r="G188" s="51" t="s">
        <v>1020</v>
      </c>
      <c r="H188" s="51">
        <v>55.698909</v>
      </c>
      <c r="I188" s="51">
        <v>-97.927469000000002</v>
      </c>
      <c r="J188" s="29" t="s">
        <v>1021</v>
      </c>
      <c r="K188" s="51" t="s">
        <v>1029</v>
      </c>
      <c r="L188" s="51" t="s">
        <v>576</v>
      </c>
      <c r="M188" s="23" t="s">
        <v>363</v>
      </c>
      <c r="N188" s="51" t="s">
        <v>1136</v>
      </c>
      <c r="O188" s="24" t="s">
        <v>1173</v>
      </c>
      <c r="P188" s="51">
        <v>2.4</v>
      </c>
      <c r="Q188" s="51">
        <v>50000</v>
      </c>
      <c r="R188" s="29"/>
      <c r="S188" s="29" t="s">
        <v>1230</v>
      </c>
      <c r="T188" s="85" t="s">
        <v>1157</v>
      </c>
      <c r="U188" s="23"/>
      <c r="V188" s="54" t="s">
        <v>66</v>
      </c>
      <c r="W188" s="23"/>
      <c r="X188" s="23" t="s">
        <v>1241</v>
      </c>
      <c r="Y188" s="23"/>
      <c r="Z188" s="23"/>
      <c r="AA188" s="23"/>
      <c r="AB188" s="23"/>
      <c r="AC188" s="23"/>
      <c r="AD188" s="23"/>
    </row>
    <row r="189" spans="1:30" ht="15.75" x14ac:dyDescent="0.25">
      <c r="A189" s="24" t="s">
        <v>60</v>
      </c>
      <c r="B189" s="23" t="s">
        <v>579</v>
      </c>
      <c r="C189" s="23" t="s">
        <v>576</v>
      </c>
      <c r="D189" s="23" t="s">
        <v>577</v>
      </c>
      <c r="E189" s="51">
        <v>55.701994999999997</v>
      </c>
      <c r="F189" s="51">
        <v>-97.931269999999998</v>
      </c>
      <c r="G189" s="51" t="s">
        <v>1020</v>
      </c>
      <c r="H189" s="51">
        <v>55.701994999999997</v>
      </c>
      <c r="I189" s="51">
        <v>-97.931269999999998</v>
      </c>
      <c r="J189" s="29" t="s">
        <v>1021</v>
      </c>
      <c r="K189" s="51" t="s">
        <v>1029</v>
      </c>
      <c r="L189" s="51" t="s">
        <v>576</v>
      </c>
      <c r="M189" s="23" t="s">
        <v>363</v>
      </c>
      <c r="N189" s="51" t="s">
        <v>1137</v>
      </c>
      <c r="O189" s="24" t="s">
        <v>1173</v>
      </c>
      <c r="P189" s="51">
        <v>5</v>
      </c>
      <c r="Q189" s="51">
        <v>25000</v>
      </c>
      <c r="R189" s="29"/>
      <c r="S189" s="29" t="s">
        <v>1230</v>
      </c>
      <c r="T189" s="85" t="s">
        <v>1157</v>
      </c>
      <c r="U189" s="23"/>
      <c r="V189" s="54" t="s">
        <v>66</v>
      </c>
      <c r="W189" s="23"/>
      <c r="X189" s="23" t="s">
        <v>1241</v>
      </c>
      <c r="Y189" s="23"/>
      <c r="Z189" s="23"/>
      <c r="AA189" s="23"/>
      <c r="AB189" s="23"/>
      <c r="AC189" s="23"/>
      <c r="AD189" s="23"/>
    </row>
    <row r="190" spans="1:30" ht="15.75" x14ac:dyDescent="0.25">
      <c r="A190" s="24" t="s">
        <v>60</v>
      </c>
      <c r="B190" s="23" t="s">
        <v>580</v>
      </c>
      <c r="C190" s="23" t="s">
        <v>576</v>
      </c>
      <c r="D190" s="23" t="s">
        <v>576</v>
      </c>
      <c r="E190" s="51"/>
      <c r="F190" s="51"/>
      <c r="G190" s="51"/>
      <c r="H190" s="51"/>
      <c r="I190" s="51"/>
      <c r="J190" s="29" t="s">
        <v>1021</v>
      </c>
      <c r="K190" s="51"/>
      <c r="L190" s="51"/>
      <c r="M190" s="23" t="s">
        <v>363</v>
      </c>
      <c r="N190" s="51"/>
      <c r="O190" s="24" t="s">
        <v>66</v>
      </c>
      <c r="P190" s="51"/>
      <c r="Q190" s="51"/>
      <c r="R190" s="29"/>
      <c r="S190" s="29"/>
      <c r="T190" s="85"/>
      <c r="U190" s="23"/>
      <c r="V190" s="54" t="s">
        <v>66</v>
      </c>
      <c r="W190" s="23"/>
      <c r="X190" s="23" t="s">
        <v>1241</v>
      </c>
      <c r="Y190" s="23"/>
      <c r="Z190" s="23"/>
      <c r="AA190" s="23"/>
      <c r="AB190" s="23"/>
      <c r="AC190" s="23"/>
      <c r="AD190" s="23"/>
    </row>
    <row r="191" spans="1:30" ht="15.75" x14ac:dyDescent="0.25">
      <c r="A191" s="24" t="s">
        <v>60</v>
      </c>
      <c r="B191" s="23" t="s">
        <v>581</v>
      </c>
      <c r="C191" s="23" t="s">
        <v>576</v>
      </c>
      <c r="D191" s="23" t="s">
        <v>576</v>
      </c>
      <c r="E191" s="54">
        <v>55.721138957887803</v>
      </c>
      <c r="F191" s="54">
        <v>-97.856619777157903</v>
      </c>
      <c r="G191" s="54" t="s">
        <v>1020</v>
      </c>
      <c r="H191" s="54">
        <v>55.721138957887803</v>
      </c>
      <c r="I191" s="54">
        <v>-97.856619777157903</v>
      </c>
      <c r="J191" s="29" t="s">
        <v>1021</v>
      </c>
      <c r="K191" s="54" t="s">
        <v>1029</v>
      </c>
      <c r="L191" s="54" t="s">
        <v>576</v>
      </c>
      <c r="M191" s="23" t="s">
        <v>363</v>
      </c>
      <c r="N191" s="54" t="s">
        <v>1138</v>
      </c>
      <c r="O191" s="24" t="s">
        <v>1173</v>
      </c>
      <c r="P191" s="54" t="s">
        <v>1211</v>
      </c>
      <c r="Q191" s="54" t="s">
        <v>1224</v>
      </c>
      <c r="R191" s="29"/>
      <c r="S191" s="29" t="s">
        <v>1230</v>
      </c>
      <c r="T191" s="85" t="s">
        <v>1157</v>
      </c>
      <c r="U191" s="23"/>
      <c r="V191" s="54" t="s">
        <v>66</v>
      </c>
      <c r="W191" s="23"/>
      <c r="X191" s="23" t="s">
        <v>1241</v>
      </c>
      <c r="Y191" s="23"/>
      <c r="Z191" s="23"/>
      <c r="AA191" s="23"/>
      <c r="AB191" s="23"/>
      <c r="AC191" s="23"/>
      <c r="AD191" s="23"/>
    </row>
    <row r="192" spans="1:30" ht="15.75" x14ac:dyDescent="0.25">
      <c r="A192" s="24" t="s">
        <v>60</v>
      </c>
      <c r="B192" s="23" t="s">
        <v>582</v>
      </c>
      <c r="C192" s="23" t="s">
        <v>576</v>
      </c>
      <c r="D192" s="23" t="s">
        <v>576</v>
      </c>
      <c r="E192" s="51">
        <v>55.675657999999999</v>
      </c>
      <c r="F192" s="51">
        <v>-97.759682999999995</v>
      </c>
      <c r="G192" s="51" t="s">
        <v>1020</v>
      </c>
      <c r="H192" s="51">
        <v>55.675657999999999</v>
      </c>
      <c r="I192" s="51">
        <v>-97.759682999999995</v>
      </c>
      <c r="J192" s="29" t="s">
        <v>1021</v>
      </c>
      <c r="K192" s="51" t="s">
        <v>1029</v>
      </c>
      <c r="L192" s="51" t="s">
        <v>576</v>
      </c>
      <c r="M192" s="23" t="s">
        <v>363</v>
      </c>
      <c r="N192" s="51">
        <v>2013</v>
      </c>
      <c r="O192" s="24" t="s">
        <v>1173</v>
      </c>
      <c r="P192" s="51">
        <v>4.5999999999999996</v>
      </c>
      <c r="Q192" s="51">
        <v>110000000</v>
      </c>
      <c r="R192" s="29"/>
      <c r="S192" s="29" t="s">
        <v>1230</v>
      </c>
      <c r="T192" s="85" t="s">
        <v>1157</v>
      </c>
      <c r="U192" s="23"/>
      <c r="V192" s="54" t="s">
        <v>66</v>
      </c>
      <c r="W192" s="23"/>
      <c r="X192" s="23" t="s">
        <v>1241</v>
      </c>
      <c r="Y192" s="23"/>
      <c r="Z192" s="23"/>
      <c r="AA192" s="23"/>
      <c r="AB192" s="23"/>
      <c r="AC192" s="23"/>
      <c r="AD192" s="23"/>
    </row>
    <row r="193" spans="1:30" ht="15.75" x14ac:dyDescent="0.25">
      <c r="A193" s="24" t="s">
        <v>384</v>
      </c>
      <c r="B193" s="23" t="s">
        <v>583</v>
      </c>
      <c r="C193" s="23" t="s">
        <v>576</v>
      </c>
      <c r="D193" s="23" t="s">
        <v>576</v>
      </c>
      <c r="E193" s="51">
        <v>55.717332316562498</v>
      </c>
      <c r="F193" s="51">
        <v>-97.830257518216897</v>
      </c>
      <c r="G193" s="51" t="s">
        <v>1020</v>
      </c>
      <c r="H193" s="51">
        <v>55.717332316562498</v>
      </c>
      <c r="I193" s="51">
        <v>-97.830257518216897</v>
      </c>
      <c r="J193" s="29" t="s">
        <v>1021</v>
      </c>
      <c r="K193" s="51" t="s">
        <v>1029</v>
      </c>
      <c r="L193" s="51" t="s">
        <v>576</v>
      </c>
      <c r="M193" s="23" t="s">
        <v>363</v>
      </c>
      <c r="N193" s="51">
        <v>1971</v>
      </c>
      <c r="O193" s="24" t="s">
        <v>1177</v>
      </c>
      <c r="P193" s="51">
        <v>26</v>
      </c>
      <c r="Q193" s="51">
        <v>42</v>
      </c>
      <c r="R193" s="29"/>
      <c r="S193" s="29" t="s">
        <v>181</v>
      </c>
      <c r="T193" s="85">
        <v>44043</v>
      </c>
      <c r="U193" s="23" t="s">
        <v>1239</v>
      </c>
      <c r="V193" s="54" t="s">
        <v>66</v>
      </c>
      <c r="W193" s="23" t="s">
        <v>1241</v>
      </c>
      <c r="X193" s="23" t="s">
        <v>1239</v>
      </c>
      <c r="Y193" s="23" t="s">
        <v>1239</v>
      </c>
      <c r="Z193" s="23" t="s">
        <v>1256</v>
      </c>
      <c r="AA193" s="23" t="s">
        <v>1289</v>
      </c>
      <c r="AB193" s="23" t="s">
        <v>1256</v>
      </c>
      <c r="AC193" s="23" t="s">
        <v>1239</v>
      </c>
      <c r="AD193" s="23" t="s">
        <v>1295</v>
      </c>
    </row>
    <row r="194" spans="1:30" ht="15.75" x14ac:dyDescent="0.25">
      <c r="A194" s="23" t="s">
        <v>384</v>
      </c>
      <c r="B194" s="23" t="s">
        <v>584</v>
      </c>
      <c r="C194" s="23" t="s">
        <v>576</v>
      </c>
      <c r="D194" s="23" t="s">
        <v>576</v>
      </c>
      <c r="E194" s="51">
        <v>55.717736156657303</v>
      </c>
      <c r="F194" s="51">
        <v>-97.822683714330097</v>
      </c>
      <c r="G194" s="51" t="s">
        <v>1020</v>
      </c>
      <c r="H194" s="51">
        <v>55.717736156657303</v>
      </c>
      <c r="I194" s="51">
        <v>-97.822683714330097</v>
      </c>
      <c r="J194" s="29" t="s">
        <v>1021</v>
      </c>
      <c r="K194" s="51" t="s">
        <v>1029</v>
      </c>
      <c r="L194" s="51" t="s">
        <v>576</v>
      </c>
      <c r="M194" s="23" t="s">
        <v>363</v>
      </c>
      <c r="N194" s="29">
        <v>1971</v>
      </c>
      <c r="O194" s="24" t="s">
        <v>1177</v>
      </c>
      <c r="P194" s="73">
        <v>7</v>
      </c>
      <c r="Q194" s="73">
        <v>110000000</v>
      </c>
      <c r="R194" s="29"/>
      <c r="S194" s="29" t="s">
        <v>1230</v>
      </c>
      <c r="T194" s="84" t="s">
        <v>1157</v>
      </c>
      <c r="U194" s="23"/>
      <c r="V194" s="54" t="s">
        <v>66</v>
      </c>
      <c r="W194" s="23"/>
      <c r="X194" s="23" t="s">
        <v>1241</v>
      </c>
      <c r="Y194" s="23"/>
      <c r="Z194" s="23"/>
      <c r="AA194" s="23"/>
      <c r="AB194" s="23"/>
      <c r="AC194" s="23"/>
      <c r="AD194" s="23"/>
    </row>
    <row r="195" spans="1:30" ht="15.75" x14ac:dyDescent="0.25">
      <c r="A195" s="23" t="s">
        <v>384</v>
      </c>
      <c r="B195" s="23" t="s">
        <v>585</v>
      </c>
      <c r="C195" s="23" t="s">
        <v>576</v>
      </c>
      <c r="D195" s="23" t="s">
        <v>576</v>
      </c>
      <c r="E195" s="51">
        <v>55.676377164199899</v>
      </c>
      <c r="F195" s="51">
        <v>-97.7583281323313</v>
      </c>
      <c r="G195" s="51" t="s">
        <v>1020</v>
      </c>
      <c r="H195" s="51">
        <v>55.676377164199899</v>
      </c>
      <c r="I195" s="51">
        <v>-97.7583281323313</v>
      </c>
      <c r="J195" s="29" t="s">
        <v>1021</v>
      </c>
      <c r="K195" s="51" t="s">
        <v>1029</v>
      </c>
      <c r="L195" s="51" t="s">
        <v>576</v>
      </c>
      <c r="M195" s="23" t="s">
        <v>363</v>
      </c>
      <c r="N195" s="29">
        <v>1972</v>
      </c>
      <c r="O195" s="24" t="s">
        <v>1177</v>
      </c>
      <c r="P195" s="51">
        <v>26</v>
      </c>
      <c r="Q195" s="51">
        <v>110000000</v>
      </c>
      <c r="R195" s="29"/>
      <c r="S195" s="29" t="s">
        <v>1230</v>
      </c>
      <c r="T195" s="85" t="s">
        <v>1157</v>
      </c>
      <c r="U195" s="23"/>
      <c r="V195" s="54" t="s">
        <v>66</v>
      </c>
      <c r="W195" s="23"/>
      <c r="X195" s="23" t="s">
        <v>1241</v>
      </c>
      <c r="Y195" s="23"/>
      <c r="Z195" s="23"/>
      <c r="AA195" s="23"/>
      <c r="AB195" s="23"/>
      <c r="AC195" s="23"/>
      <c r="AD195" s="23"/>
    </row>
    <row r="196" spans="1:30" ht="15.75" x14ac:dyDescent="0.25">
      <c r="A196" s="23" t="s">
        <v>384</v>
      </c>
      <c r="B196" s="23" t="s">
        <v>586</v>
      </c>
      <c r="C196" s="23" t="s">
        <v>576</v>
      </c>
      <c r="D196" s="23" t="s">
        <v>576</v>
      </c>
      <c r="E196" s="51">
        <v>55.726855751126998</v>
      </c>
      <c r="F196" s="51">
        <v>-97.760436683893204</v>
      </c>
      <c r="G196" s="51" t="s">
        <v>1020</v>
      </c>
      <c r="H196" s="51">
        <v>55.726855751126998</v>
      </c>
      <c r="I196" s="51">
        <v>-97.760436683893204</v>
      </c>
      <c r="J196" s="29" t="s">
        <v>1021</v>
      </c>
      <c r="K196" s="51" t="s">
        <v>1029</v>
      </c>
      <c r="L196" s="51" t="s">
        <v>576</v>
      </c>
      <c r="M196" s="23" t="s">
        <v>363</v>
      </c>
      <c r="N196" s="51">
        <v>2011</v>
      </c>
      <c r="O196" s="24" t="s">
        <v>1173</v>
      </c>
      <c r="P196" s="51">
        <v>8.5</v>
      </c>
      <c r="Q196" s="51">
        <v>110000000</v>
      </c>
      <c r="R196" s="29"/>
      <c r="S196" s="29" t="s">
        <v>1230</v>
      </c>
      <c r="T196" s="85" t="s">
        <v>1157</v>
      </c>
      <c r="U196" s="23"/>
      <c r="V196" s="54" t="s">
        <v>66</v>
      </c>
      <c r="W196" s="23"/>
      <c r="X196" s="23" t="s">
        <v>1241</v>
      </c>
      <c r="Y196" s="23"/>
      <c r="Z196" s="23"/>
      <c r="AA196" s="23"/>
      <c r="AB196" s="23"/>
      <c r="AC196" s="23"/>
      <c r="AD196" s="23"/>
    </row>
    <row r="197" spans="1:30" ht="15.75" x14ac:dyDescent="0.25">
      <c r="A197" s="23" t="s">
        <v>384</v>
      </c>
      <c r="B197" s="23" t="s">
        <v>587</v>
      </c>
      <c r="C197" s="23" t="s">
        <v>576</v>
      </c>
      <c r="D197" s="23" t="s">
        <v>576</v>
      </c>
      <c r="E197" s="51">
        <v>55.726387957111001</v>
      </c>
      <c r="F197" s="51">
        <v>-97.750627007335396</v>
      </c>
      <c r="G197" s="51" t="s">
        <v>1020</v>
      </c>
      <c r="H197" s="51">
        <v>55.726387957111001</v>
      </c>
      <c r="I197" s="51">
        <v>-97.750627007335396</v>
      </c>
      <c r="J197" s="29" t="s">
        <v>1021</v>
      </c>
      <c r="K197" s="51" t="s">
        <v>1029</v>
      </c>
      <c r="L197" s="51" t="s">
        <v>576</v>
      </c>
      <c r="M197" s="23" t="s">
        <v>1099</v>
      </c>
      <c r="N197" s="51" t="s">
        <v>1139</v>
      </c>
      <c r="O197" s="24" t="s">
        <v>1173</v>
      </c>
      <c r="P197" s="51">
        <v>3.4</v>
      </c>
      <c r="Q197" s="51" t="s">
        <v>1225</v>
      </c>
      <c r="R197" s="29"/>
      <c r="S197" s="29" t="s">
        <v>1230</v>
      </c>
      <c r="T197" s="85" t="s">
        <v>1157</v>
      </c>
      <c r="U197" s="23"/>
      <c r="V197" s="54" t="s">
        <v>66</v>
      </c>
      <c r="W197" s="23"/>
      <c r="X197" s="23" t="s">
        <v>1241</v>
      </c>
      <c r="Y197" s="23"/>
      <c r="Z197" s="23"/>
      <c r="AA197" s="23"/>
      <c r="AB197" s="23"/>
      <c r="AC197" s="23"/>
      <c r="AD197" s="23"/>
    </row>
    <row r="198" spans="1:30" ht="15.75" x14ac:dyDescent="0.25">
      <c r="A198" s="23" t="s">
        <v>384</v>
      </c>
      <c r="B198" s="23" t="s">
        <v>588</v>
      </c>
      <c r="C198" s="23" t="s">
        <v>576</v>
      </c>
      <c r="D198" s="23" t="s">
        <v>576</v>
      </c>
      <c r="E198" s="51">
        <v>55.712985000000003</v>
      </c>
      <c r="F198" s="51">
        <v>-97.768732</v>
      </c>
      <c r="G198" s="51" t="s">
        <v>1020</v>
      </c>
      <c r="H198" s="51">
        <v>55.712985000000003</v>
      </c>
      <c r="I198" s="51">
        <v>-97.768732</v>
      </c>
      <c r="J198" s="29" t="s">
        <v>1021</v>
      </c>
      <c r="K198" s="51" t="s">
        <v>1029</v>
      </c>
      <c r="L198" s="51" t="s">
        <v>576</v>
      </c>
      <c r="M198" s="23" t="s">
        <v>363</v>
      </c>
      <c r="N198" s="51" t="s">
        <v>1138</v>
      </c>
      <c r="O198" s="24" t="s">
        <v>1176</v>
      </c>
      <c r="P198" s="51">
        <v>11</v>
      </c>
      <c r="Q198" s="51">
        <v>110000000</v>
      </c>
      <c r="R198" s="29"/>
      <c r="S198" s="29" t="s">
        <v>1230</v>
      </c>
      <c r="T198" s="85" t="s">
        <v>1157</v>
      </c>
      <c r="U198" s="23"/>
      <c r="V198" s="54" t="s">
        <v>66</v>
      </c>
      <c r="W198" s="23"/>
      <c r="X198" s="23" t="s">
        <v>1241</v>
      </c>
      <c r="Y198" s="23"/>
      <c r="Z198" s="23"/>
      <c r="AA198" s="23"/>
      <c r="AB198" s="23"/>
      <c r="AC198" s="23"/>
      <c r="AD198" s="23"/>
    </row>
    <row r="199" spans="1:30" ht="15.75" x14ac:dyDescent="0.25">
      <c r="A199" s="23" t="s">
        <v>384</v>
      </c>
      <c r="B199" s="23" t="s">
        <v>589</v>
      </c>
      <c r="C199" s="23" t="s">
        <v>576</v>
      </c>
      <c r="D199" s="23" t="s">
        <v>576</v>
      </c>
      <c r="E199" s="51">
        <v>55.7099739275872</v>
      </c>
      <c r="F199" s="51">
        <v>-97.874628631397997</v>
      </c>
      <c r="G199" s="51" t="s">
        <v>1020</v>
      </c>
      <c r="H199" s="51">
        <v>55.7099739275872</v>
      </c>
      <c r="I199" s="51">
        <v>-97.874628631397997</v>
      </c>
      <c r="J199" s="29" t="s">
        <v>1021</v>
      </c>
      <c r="K199" s="51" t="s">
        <v>1029</v>
      </c>
      <c r="L199" s="51" t="s">
        <v>576</v>
      </c>
      <c r="M199" s="23" t="s">
        <v>363</v>
      </c>
      <c r="N199" s="51">
        <v>2012</v>
      </c>
      <c r="O199" s="24" t="s">
        <v>1173</v>
      </c>
      <c r="P199" s="51">
        <v>10.5</v>
      </c>
      <c r="Q199" s="51">
        <v>110000000</v>
      </c>
      <c r="R199" s="29"/>
      <c r="S199" s="29" t="s">
        <v>1230</v>
      </c>
      <c r="T199" s="85" t="s">
        <v>1157</v>
      </c>
      <c r="U199" s="23"/>
      <c r="V199" s="54" t="s">
        <v>66</v>
      </c>
      <c r="W199" s="23"/>
      <c r="X199" s="23" t="s">
        <v>1241</v>
      </c>
      <c r="Y199" s="23"/>
      <c r="Z199" s="23"/>
      <c r="AA199" s="23"/>
      <c r="AB199" s="23"/>
      <c r="AC199" s="23"/>
      <c r="AD199" s="23"/>
    </row>
    <row r="200" spans="1:30" ht="15.75" x14ac:dyDescent="0.25">
      <c r="A200" s="23" t="s">
        <v>384</v>
      </c>
      <c r="B200" s="23" t="s">
        <v>590</v>
      </c>
      <c r="C200" s="23" t="s">
        <v>576</v>
      </c>
      <c r="D200" s="23" t="s">
        <v>576</v>
      </c>
      <c r="E200" s="51">
        <v>55.677266000000003</v>
      </c>
      <c r="F200" s="51">
        <v>-97.764572999999999</v>
      </c>
      <c r="G200" s="51" t="s">
        <v>1020</v>
      </c>
      <c r="H200" s="51">
        <v>55.677266000000003</v>
      </c>
      <c r="I200" s="51">
        <v>-97.764572999999999</v>
      </c>
      <c r="J200" s="29" t="s">
        <v>1021</v>
      </c>
      <c r="K200" s="51" t="s">
        <v>1029</v>
      </c>
      <c r="L200" s="51" t="s">
        <v>576</v>
      </c>
      <c r="M200" s="23" t="s">
        <v>1099</v>
      </c>
      <c r="N200" s="51" t="s">
        <v>1139</v>
      </c>
      <c r="O200" s="24" t="s">
        <v>1173</v>
      </c>
      <c r="P200" s="51">
        <v>3</v>
      </c>
      <c r="Q200" s="51" t="s">
        <v>1225</v>
      </c>
      <c r="R200" s="29"/>
      <c r="S200" s="29" t="s">
        <v>1230</v>
      </c>
      <c r="T200" s="85" t="s">
        <v>1157</v>
      </c>
      <c r="U200" s="23"/>
      <c r="V200" s="54" t="s">
        <v>66</v>
      </c>
      <c r="W200" s="23"/>
      <c r="X200" s="23" t="s">
        <v>1241</v>
      </c>
      <c r="Y200" s="23"/>
      <c r="Z200" s="23"/>
      <c r="AA200" s="23"/>
      <c r="AB200" s="23"/>
      <c r="AC200" s="23"/>
      <c r="AD200" s="23"/>
    </row>
    <row r="201" spans="1:30" ht="15.75" x14ac:dyDescent="0.25">
      <c r="A201" s="23" t="s">
        <v>60</v>
      </c>
      <c r="B201" s="23" t="s">
        <v>592</v>
      </c>
      <c r="C201" s="23" t="s">
        <v>591</v>
      </c>
      <c r="D201" s="23" t="s">
        <v>591</v>
      </c>
      <c r="E201" s="51">
        <v>46.382297999999999</v>
      </c>
      <c r="F201" s="51">
        <v>-81.456374999999994</v>
      </c>
      <c r="G201" s="51" t="s">
        <v>1020</v>
      </c>
      <c r="H201" s="51">
        <v>46.382297999999999</v>
      </c>
      <c r="I201" s="51">
        <v>-81.456374999999994</v>
      </c>
      <c r="J201" s="29" t="s">
        <v>1021</v>
      </c>
      <c r="K201" s="51" t="s">
        <v>1022</v>
      </c>
      <c r="L201" s="51" t="s">
        <v>1024</v>
      </c>
      <c r="M201" s="23" t="s">
        <v>363</v>
      </c>
      <c r="N201" s="51">
        <v>2007</v>
      </c>
      <c r="O201" s="24" t="s">
        <v>1173</v>
      </c>
      <c r="P201" s="51">
        <v>3</v>
      </c>
      <c r="Q201" s="51">
        <v>680</v>
      </c>
      <c r="R201" s="29"/>
      <c r="S201" s="29"/>
      <c r="T201" s="85" t="s">
        <v>1157</v>
      </c>
      <c r="U201" s="23"/>
      <c r="V201" s="54" t="s">
        <v>66</v>
      </c>
      <c r="W201" s="23"/>
      <c r="X201" s="23" t="s">
        <v>1241</v>
      </c>
      <c r="Y201" s="23"/>
      <c r="Z201" s="23"/>
      <c r="AA201" s="23"/>
      <c r="AB201" s="23"/>
      <c r="AC201" s="23"/>
      <c r="AD201" s="23"/>
    </row>
    <row r="202" spans="1:30" ht="15.75" x14ac:dyDescent="0.25">
      <c r="A202" s="24" t="s">
        <v>60</v>
      </c>
      <c r="B202" s="23" t="s">
        <v>593</v>
      </c>
      <c r="C202" s="23" t="s">
        <v>591</v>
      </c>
      <c r="D202" s="23" t="s">
        <v>591</v>
      </c>
      <c r="E202" s="51">
        <v>46.380139999999997</v>
      </c>
      <c r="F202" s="51">
        <v>-81.453469999999996</v>
      </c>
      <c r="G202" s="51" t="s">
        <v>1020</v>
      </c>
      <c r="H202" s="51">
        <v>46.380139999999997</v>
      </c>
      <c r="I202" s="51">
        <v>-81.453469999999996</v>
      </c>
      <c r="J202" s="29" t="s">
        <v>1021</v>
      </c>
      <c r="K202" s="51" t="s">
        <v>1022</v>
      </c>
      <c r="L202" s="51" t="s">
        <v>1024</v>
      </c>
      <c r="M202" s="23" t="s">
        <v>363</v>
      </c>
      <c r="N202" s="51">
        <v>2007</v>
      </c>
      <c r="O202" s="24" t="s">
        <v>1173</v>
      </c>
      <c r="P202" s="51">
        <v>3.9</v>
      </c>
      <c r="Q202" s="51">
        <v>5000</v>
      </c>
      <c r="R202" s="29"/>
      <c r="S202" s="29"/>
      <c r="T202" s="85" t="s">
        <v>1157</v>
      </c>
      <c r="U202" s="23"/>
      <c r="V202" s="54" t="s">
        <v>66</v>
      </c>
      <c r="W202" s="23"/>
      <c r="X202" s="23" t="s">
        <v>1241</v>
      </c>
      <c r="Y202" s="23"/>
      <c r="Z202" s="23"/>
      <c r="AA202" s="23"/>
      <c r="AB202" s="23"/>
      <c r="AC202" s="23"/>
      <c r="AD202" s="23"/>
    </row>
    <row r="203" spans="1:30" ht="15.75" x14ac:dyDescent="0.25">
      <c r="A203" s="24" t="s">
        <v>60</v>
      </c>
      <c r="B203" s="23" t="s">
        <v>594</v>
      </c>
      <c r="C203" s="23" t="s">
        <v>591</v>
      </c>
      <c r="D203" s="23" t="s">
        <v>591</v>
      </c>
      <c r="E203" s="51">
        <v>46.379277000000002</v>
      </c>
      <c r="F203" s="51">
        <v>-81.455608999999995</v>
      </c>
      <c r="G203" s="51" t="s">
        <v>1020</v>
      </c>
      <c r="H203" s="51">
        <v>46.379277000000002</v>
      </c>
      <c r="I203" s="51">
        <v>-81.455608999999995</v>
      </c>
      <c r="J203" s="29" t="s">
        <v>1021</v>
      </c>
      <c r="K203" s="51" t="s">
        <v>1022</v>
      </c>
      <c r="L203" s="51" t="s">
        <v>1024</v>
      </c>
      <c r="M203" s="23" t="s">
        <v>363</v>
      </c>
      <c r="N203" s="51">
        <v>2007</v>
      </c>
      <c r="O203" s="24" t="s">
        <v>1173</v>
      </c>
      <c r="P203" s="51">
        <v>4.3</v>
      </c>
      <c r="Q203" s="51">
        <v>113000</v>
      </c>
      <c r="R203" s="29"/>
      <c r="S203" s="29"/>
      <c r="T203" s="85" t="s">
        <v>1157</v>
      </c>
      <c r="U203" s="23"/>
      <c r="V203" s="54" t="s">
        <v>66</v>
      </c>
      <c r="W203" s="23"/>
      <c r="X203" s="23" t="s">
        <v>1241</v>
      </c>
      <c r="Y203" s="23"/>
      <c r="Z203" s="23"/>
      <c r="AA203" s="23"/>
      <c r="AB203" s="23"/>
      <c r="AC203" s="23"/>
      <c r="AD203" s="23"/>
    </row>
    <row r="204" spans="1:30" ht="15.75" x14ac:dyDescent="0.25">
      <c r="A204" s="24" t="s">
        <v>60</v>
      </c>
      <c r="B204" s="23" t="s">
        <v>595</v>
      </c>
      <c r="C204" s="23" t="s">
        <v>591</v>
      </c>
      <c r="D204" s="23" t="s">
        <v>591</v>
      </c>
      <c r="E204" s="51">
        <v>46.381641999999999</v>
      </c>
      <c r="F204" s="51">
        <v>-81.456629000000007</v>
      </c>
      <c r="G204" s="51" t="s">
        <v>1020</v>
      </c>
      <c r="H204" s="51">
        <v>46.381641999999999</v>
      </c>
      <c r="I204" s="51">
        <v>-81.456629000000007</v>
      </c>
      <c r="J204" s="29" t="s">
        <v>1021</v>
      </c>
      <c r="K204" s="51" t="s">
        <v>1022</v>
      </c>
      <c r="L204" s="51" t="s">
        <v>1024</v>
      </c>
      <c r="M204" s="23" t="s">
        <v>363</v>
      </c>
      <c r="N204" s="51">
        <v>2007</v>
      </c>
      <c r="O204" s="24" t="s">
        <v>1173</v>
      </c>
      <c r="P204" s="51">
        <v>6.6</v>
      </c>
      <c r="Q204" s="51">
        <v>39500</v>
      </c>
      <c r="R204" s="29"/>
      <c r="S204" s="29"/>
      <c r="T204" s="85" t="s">
        <v>1157</v>
      </c>
      <c r="U204" s="23"/>
      <c r="V204" s="54" t="s">
        <v>66</v>
      </c>
      <c r="W204" s="23"/>
      <c r="X204" s="23" t="s">
        <v>1241</v>
      </c>
      <c r="Y204" s="23"/>
      <c r="Z204" s="23"/>
      <c r="AA204" s="23"/>
      <c r="AB204" s="23"/>
      <c r="AC204" s="23"/>
      <c r="AD204" s="23"/>
    </row>
    <row r="205" spans="1:30" ht="15.75" x14ac:dyDescent="0.25">
      <c r="A205" s="24" t="s">
        <v>60</v>
      </c>
      <c r="B205" s="23" t="s">
        <v>596</v>
      </c>
      <c r="C205" s="23" t="s">
        <v>591</v>
      </c>
      <c r="D205" s="23" t="s">
        <v>591</v>
      </c>
      <c r="E205" s="51">
        <v>46.383564999999997</v>
      </c>
      <c r="F205" s="51">
        <v>-81.447595000000007</v>
      </c>
      <c r="G205" s="51" t="s">
        <v>1020</v>
      </c>
      <c r="H205" s="51">
        <v>46.383564999999997</v>
      </c>
      <c r="I205" s="51">
        <v>-81.447595000000007</v>
      </c>
      <c r="J205" s="29" t="s">
        <v>1021</v>
      </c>
      <c r="K205" s="51" t="s">
        <v>1022</v>
      </c>
      <c r="L205" s="51" t="s">
        <v>1024</v>
      </c>
      <c r="M205" s="23" t="s">
        <v>363</v>
      </c>
      <c r="N205" s="51" t="s">
        <v>1140</v>
      </c>
      <c r="O205" s="24" t="s">
        <v>1173</v>
      </c>
      <c r="P205" s="51">
        <v>2.8</v>
      </c>
      <c r="Q205" s="51"/>
      <c r="R205" s="29"/>
      <c r="S205" s="29"/>
      <c r="T205" s="85" t="s">
        <v>1157</v>
      </c>
      <c r="U205" s="23"/>
      <c r="V205" s="54" t="s">
        <v>66</v>
      </c>
      <c r="W205" s="23"/>
      <c r="X205" s="23" t="s">
        <v>1241</v>
      </c>
      <c r="Y205" s="23"/>
      <c r="Z205" s="23"/>
      <c r="AA205" s="23"/>
      <c r="AB205" s="23"/>
      <c r="AC205" s="23"/>
      <c r="AD205" s="23"/>
    </row>
    <row r="206" spans="1:30" ht="15.75" x14ac:dyDescent="0.25">
      <c r="A206" s="24" t="s">
        <v>60</v>
      </c>
      <c r="B206" s="23" t="s">
        <v>597</v>
      </c>
      <c r="C206" s="23" t="s">
        <v>591</v>
      </c>
      <c r="D206" s="23" t="s">
        <v>591</v>
      </c>
      <c r="E206" s="51">
        <v>46.384222999999999</v>
      </c>
      <c r="F206" s="51">
        <v>-81.449771999999996</v>
      </c>
      <c r="G206" s="51" t="s">
        <v>1020</v>
      </c>
      <c r="H206" s="51">
        <v>46.384222999999999</v>
      </c>
      <c r="I206" s="51">
        <v>-81.449771999999996</v>
      </c>
      <c r="J206" s="29" t="s">
        <v>1021</v>
      </c>
      <c r="K206" s="51" t="s">
        <v>1022</v>
      </c>
      <c r="L206" s="51" t="s">
        <v>1024</v>
      </c>
      <c r="M206" s="23" t="s">
        <v>363</v>
      </c>
      <c r="N206" s="51" t="s">
        <v>1140</v>
      </c>
      <c r="O206" s="24" t="s">
        <v>1173</v>
      </c>
      <c r="P206" s="51">
        <v>2.8</v>
      </c>
      <c r="Q206" s="54"/>
      <c r="R206" s="29"/>
      <c r="S206" s="29"/>
      <c r="T206" s="85" t="s">
        <v>1157</v>
      </c>
      <c r="U206" s="23"/>
      <c r="V206" s="54" t="s">
        <v>66</v>
      </c>
      <c r="W206" s="23"/>
      <c r="X206" s="23" t="s">
        <v>1241</v>
      </c>
      <c r="Y206" s="23"/>
      <c r="Z206" s="23"/>
      <c r="AA206" s="23"/>
      <c r="AB206" s="23"/>
      <c r="AC206" s="23"/>
      <c r="AD206" s="23"/>
    </row>
    <row r="207" spans="1:30" ht="15.75" x14ac:dyDescent="0.25">
      <c r="A207" s="24" t="s">
        <v>60</v>
      </c>
      <c r="B207" s="23" t="s">
        <v>599</v>
      </c>
      <c r="C207" s="23" t="s">
        <v>598</v>
      </c>
      <c r="D207" s="23" t="s">
        <v>598</v>
      </c>
      <c r="E207" s="51">
        <v>46.401989</v>
      </c>
      <c r="F207" s="51">
        <v>-81.377356000000006</v>
      </c>
      <c r="G207" s="51" t="s">
        <v>1020</v>
      </c>
      <c r="H207" s="51">
        <v>46.401989</v>
      </c>
      <c r="I207" s="51">
        <v>-81.377356000000006</v>
      </c>
      <c r="J207" s="29" t="s">
        <v>1021</v>
      </c>
      <c r="K207" s="51" t="s">
        <v>1022</v>
      </c>
      <c r="L207" s="51" t="s">
        <v>1024</v>
      </c>
      <c r="M207" s="23" t="s">
        <v>1099</v>
      </c>
      <c r="N207" s="51" t="s">
        <v>1141</v>
      </c>
      <c r="O207" s="24" t="s">
        <v>1173</v>
      </c>
      <c r="P207" s="51">
        <v>1.5</v>
      </c>
      <c r="Q207" s="54"/>
      <c r="R207" s="29"/>
      <c r="S207" s="29"/>
      <c r="T207" s="85" t="s">
        <v>1157</v>
      </c>
      <c r="U207" s="23"/>
      <c r="V207" s="54" t="s">
        <v>66</v>
      </c>
      <c r="W207" s="23"/>
      <c r="X207" s="23" t="s">
        <v>1241</v>
      </c>
      <c r="Y207" s="23"/>
      <c r="Z207" s="23"/>
      <c r="AA207" s="23"/>
      <c r="AB207" s="23"/>
      <c r="AC207" s="23"/>
      <c r="AD207" s="23"/>
    </row>
    <row r="208" spans="1:30" ht="15.75" x14ac:dyDescent="0.25">
      <c r="A208" s="24" t="s">
        <v>60</v>
      </c>
      <c r="B208" s="23" t="s">
        <v>600</v>
      </c>
      <c r="C208" s="23" t="s">
        <v>598</v>
      </c>
      <c r="D208" s="23" t="s">
        <v>598</v>
      </c>
      <c r="E208" s="51">
        <v>46.412264999999998</v>
      </c>
      <c r="F208" s="51">
        <v>-81.380754999999994</v>
      </c>
      <c r="G208" s="51" t="s">
        <v>1020</v>
      </c>
      <c r="H208" s="51">
        <v>46.412264999999998</v>
      </c>
      <c r="I208" s="51">
        <v>-81.380754999999994</v>
      </c>
      <c r="J208" s="29" t="s">
        <v>1021</v>
      </c>
      <c r="K208" s="51" t="s">
        <v>1022</v>
      </c>
      <c r="L208" s="51" t="s">
        <v>1024</v>
      </c>
      <c r="M208" s="23" t="s">
        <v>1099</v>
      </c>
      <c r="N208" s="51" t="s">
        <v>1141</v>
      </c>
      <c r="O208" s="24" t="s">
        <v>1173</v>
      </c>
      <c r="P208" s="51">
        <v>2.7</v>
      </c>
      <c r="Q208" s="54"/>
      <c r="R208" s="29"/>
      <c r="S208" s="29"/>
      <c r="T208" s="85" t="s">
        <v>1157</v>
      </c>
      <c r="U208" s="23"/>
      <c r="V208" s="54" t="s">
        <v>66</v>
      </c>
      <c r="W208" s="23"/>
      <c r="X208" s="23" t="s">
        <v>1241</v>
      </c>
      <c r="Y208" s="23"/>
      <c r="Z208" s="23"/>
      <c r="AA208" s="23"/>
      <c r="AB208" s="23"/>
      <c r="AC208" s="23"/>
      <c r="AD208" s="23"/>
    </row>
    <row r="209" spans="1:30" ht="15.75" x14ac:dyDescent="0.25">
      <c r="A209" s="24" t="s">
        <v>60</v>
      </c>
      <c r="B209" s="23" t="s">
        <v>601</v>
      </c>
      <c r="C209" s="23" t="s">
        <v>598</v>
      </c>
      <c r="D209" s="23" t="s">
        <v>598</v>
      </c>
      <c r="E209" s="51">
        <v>46.426167</v>
      </c>
      <c r="F209" s="51">
        <v>-81.386695000000003</v>
      </c>
      <c r="G209" s="51" t="s">
        <v>1020</v>
      </c>
      <c r="H209" s="51">
        <v>46.426167</v>
      </c>
      <c r="I209" s="51">
        <v>-81.386695000000003</v>
      </c>
      <c r="J209" s="29" t="s">
        <v>1021</v>
      </c>
      <c r="K209" s="51" t="s">
        <v>1022</v>
      </c>
      <c r="L209" s="51" t="s">
        <v>1024</v>
      </c>
      <c r="M209" s="23" t="s">
        <v>363</v>
      </c>
      <c r="N209" s="51" t="s">
        <v>1142</v>
      </c>
      <c r="O209" s="24" t="s">
        <v>1173</v>
      </c>
      <c r="P209" s="51">
        <v>2</v>
      </c>
      <c r="Q209" s="54"/>
      <c r="R209" s="29"/>
      <c r="S209" s="29"/>
      <c r="T209" s="85" t="s">
        <v>1157</v>
      </c>
      <c r="U209" s="23"/>
      <c r="V209" s="54" t="s">
        <v>66</v>
      </c>
      <c r="W209" s="23"/>
      <c r="X209" s="23" t="s">
        <v>1241</v>
      </c>
      <c r="Y209" s="23"/>
      <c r="Z209" s="23"/>
      <c r="AA209" s="23"/>
      <c r="AB209" s="23"/>
      <c r="AC209" s="23"/>
      <c r="AD209" s="23"/>
    </row>
    <row r="210" spans="1:30" ht="15.75" x14ac:dyDescent="0.25">
      <c r="A210" s="24" t="s">
        <v>60</v>
      </c>
      <c r="B210" s="23" t="s">
        <v>602</v>
      </c>
      <c r="C210" s="23" t="s">
        <v>598</v>
      </c>
      <c r="D210" s="23" t="s">
        <v>598</v>
      </c>
      <c r="E210" s="51">
        <v>46.423600999999998</v>
      </c>
      <c r="F210" s="51">
        <v>-81.378934000000001</v>
      </c>
      <c r="G210" s="51" t="s">
        <v>1020</v>
      </c>
      <c r="H210" s="51">
        <v>46.423600999999998</v>
      </c>
      <c r="I210" s="51">
        <v>-81.378934000000001</v>
      </c>
      <c r="J210" s="29" t="s">
        <v>1021</v>
      </c>
      <c r="K210" s="51" t="s">
        <v>1022</v>
      </c>
      <c r="L210" s="51" t="s">
        <v>1024</v>
      </c>
      <c r="M210" s="23" t="s">
        <v>1099</v>
      </c>
      <c r="N210" s="51"/>
      <c r="O210" s="24" t="s">
        <v>1173</v>
      </c>
      <c r="P210" s="51"/>
      <c r="Q210" s="54"/>
      <c r="R210" s="29"/>
      <c r="S210" s="29"/>
      <c r="T210" s="85" t="s">
        <v>1157</v>
      </c>
      <c r="U210" s="23"/>
      <c r="V210" s="54" t="s">
        <v>66</v>
      </c>
      <c r="W210" s="23"/>
      <c r="X210" s="23" t="s">
        <v>1241</v>
      </c>
      <c r="Y210" s="23"/>
      <c r="Z210" s="23"/>
      <c r="AA210" s="23"/>
      <c r="AB210" s="23"/>
      <c r="AC210" s="23"/>
      <c r="AD210" s="23"/>
    </row>
    <row r="211" spans="1:30" ht="15.75" x14ac:dyDescent="0.25">
      <c r="A211" s="24" t="s">
        <v>60</v>
      </c>
      <c r="B211" s="23" t="s">
        <v>604</v>
      </c>
      <c r="C211" s="23" t="s">
        <v>603</v>
      </c>
      <c r="D211" s="23" t="s">
        <v>603</v>
      </c>
      <c r="E211" s="51">
        <v>56.325984383001902</v>
      </c>
      <c r="F211" s="51">
        <v>-62.095710849389398</v>
      </c>
      <c r="G211" s="51" t="s">
        <v>1020</v>
      </c>
      <c r="H211" s="51">
        <v>56.325984383001902</v>
      </c>
      <c r="I211" s="51">
        <v>-62.095710849389398</v>
      </c>
      <c r="J211" s="29" t="s">
        <v>1021</v>
      </c>
      <c r="K211" s="51" t="s">
        <v>1030</v>
      </c>
      <c r="L211" s="51" t="s">
        <v>603</v>
      </c>
      <c r="M211" s="23" t="s">
        <v>1099</v>
      </c>
      <c r="N211" s="54" t="s">
        <v>1143</v>
      </c>
      <c r="O211" s="24" t="s">
        <v>1173</v>
      </c>
      <c r="P211" s="54">
        <v>10</v>
      </c>
      <c r="Q211" s="54">
        <v>64000</v>
      </c>
      <c r="R211" s="29"/>
      <c r="S211" s="29" t="s">
        <v>1230</v>
      </c>
      <c r="T211" s="85" t="s">
        <v>1157</v>
      </c>
      <c r="U211" s="23"/>
      <c r="V211" s="54" t="s">
        <v>66</v>
      </c>
      <c r="W211" s="23"/>
      <c r="X211" s="23" t="s">
        <v>1241</v>
      </c>
      <c r="Y211" s="23"/>
      <c r="Z211" s="23"/>
      <c r="AA211" s="23"/>
      <c r="AB211" s="23"/>
      <c r="AC211" s="23"/>
      <c r="AD211" s="23"/>
    </row>
    <row r="212" spans="1:30" ht="15.75" x14ac:dyDescent="0.25">
      <c r="A212" s="24" t="s">
        <v>60</v>
      </c>
      <c r="B212" s="28" t="s">
        <v>605</v>
      </c>
      <c r="C212" s="28" t="s">
        <v>603</v>
      </c>
      <c r="D212" s="28" t="s">
        <v>603</v>
      </c>
      <c r="E212" s="51">
        <v>56.332820160314398</v>
      </c>
      <c r="F212" s="51">
        <v>-62.093009948730398</v>
      </c>
      <c r="G212" s="51" t="s">
        <v>1020</v>
      </c>
      <c r="H212" s="51">
        <v>56.332820160314398</v>
      </c>
      <c r="I212" s="51">
        <v>-62.093009948730398</v>
      </c>
      <c r="J212" s="29" t="s">
        <v>1021</v>
      </c>
      <c r="K212" s="51" t="s">
        <v>1030</v>
      </c>
      <c r="L212" s="51" t="s">
        <v>603</v>
      </c>
      <c r="M212" s="23" t="s">
        <v>363</v>
      </c>
      <c r="N212" s="51" t="s">
        <v>1143</v>
      </c>
      <c r="O212" s="24" t="s">
        <v>1173</v>
      </c>
      <c r="P212" s="51">
        <v>9</v>
      </c>
      <c r="Q212" s="51">
        <v>60000</v>
      </c>
      <c r="R212" s="29"/>
      <c r="S212" s="29" t="s">
        <v>1230</v>
      </c>
      <c r="T212" s="85" t="s">
        <v>1157</v>
      </c>
      <c r="U212" s="23"/>
      <c r="V212" s="54" t="s">
        <v>66</v>
      </c>
      <c r="W212" s="23"/>
      <c r="X212" s="23" t="s">
        <v>1241</v>
      </c>
      <c r="Y212" s="23"/>
      <c r="Z212" s="23"/>
      <c r="AA212" s="23"/>
      <c r="AB212" s="23"/>
      <c r="AC212" s="23"/>
      <c r="AD212" s="23"/>
    </row>
    <row r="213" spans="1:30" ht="15.75" x14ac:dyDescent="0.25">
      <c r="A213" s="24" t="s">
        <v>60</v>
      </c>
      <c r="B213" s="28" t="s">
        <v>606</v>
      </c>
      <c r="C213" s="28" t="s">
        <v>603</v>
      </c>
      <c r="D213" s="28" t="s">
        <v>603</v>
      </c>
      <c r="E213" s="51">
        <v>56.339979227632199</v>
      </c>
      <c r="F213" s="51">
        <v>-62.090300247073102</v>
      </c>
      <c r="G213" s="51" t="s">
        <v>1020</v>
      </c>
      <c r="H213" s="51">
        <v>56.339979227632199</v>
      </c>
      <c r="I213" s="51">
        <v>-62.090300247073102</v>
      </c>
      <c r="J213" s="29" t="s">
        <v>1021</v>
      </c>
      <c r="K213" s="51" t="s">
        <v>1030</v>
      </c>
      <c r="L213" s="51" t="s">
        <v>603</v>
      </c>
      <c r="M213" s="23" t="s">
        <v>363</v>
      </c>
      <c r="N213" s="51" t="s">
        <v>1143</v>
      </c>
      <c r="O213" s="24" t="s">
        <v>1173</v>
      </c>
      <c r="P213" s="51">
        <v>11</v>
      </c>
      <c r="Q213" s="51">
        <v>362000</v>
      </c>
      <c r="R213" s="29"/>
      <c r="S213" s="29" t="s">
        <v>1230</v>
      </c>
      <c r="T213" s="85" t="s">
        <v>1157</v>
      </c>
      <c r="U213" s="23"/>
      <c r="V213" s="54" t="s">
        <v>66</v>
      </c>
      <c r="W213" s="23"/>
      <c r="X213" s="23" t="s">
        <v>1241</v>
      </c>
      <c r="Y213" s="23"/>
      <c r="Z213" s="23"/>
      <c r="AA213" s="23"/>
      <c r="AB213" s="23"/>
      <c r="AC213" s="23"/>
      <c r="AD213" s="23"/>
    </row>
    <row r="214" spans="1:30" ht="15.75" x14ac:dyDescent="0.25">
      <c r="A214" s="24" t="s">
        <v>60</v>
      </c>
      <c r="B214" s="28" t="s">
        <v>607</v>
      </c>
      <c r="C214" s="28" t="s">
        <v>603</v>
      </c>
      <c r="D214" s="28" t="s">
        <v>603</v>
      </c>
      <c r="E214" s="51">
        <v>56.340460684150401</v>
      </c>
      <c r="F214" s="51">
        <v>-62.093475731089697</v>
      </c>
      <c r="G214" s="51" t="s">
        <v>1020</v>
      </c>
      <c r="H214" s="51">
        <v>56.340460684150401</v>
      </c>
      <c r="I214" s="51">
        <v>-62.093475731089697</v>
      </c>
      <c r="J214" s="29" t="s">
        <v>1021</v>
      </c>
      <c r="K214" s="51" t="s">
        <v>1030</v>
      </c>
      <c r="L214" s="51" t="s">
        <v>603</v>
      </c>
      <c r="M214" s="23" t="s">
        <v>363</v>
      </c>
      <c r="N214" s="51" t="s">
        <v>1143</v>
      </c>
      <c r="O214" s="24" t="s">
        <v>1173</v>
      </c>
      <c r="P214" s="51">
        <v>6</v>
      </c>
      <c r="Q214" s="51">
        <v>97000</v>
      </c>
      <c r="R214" s="29"/>
      <c r="S214" s="29" t="s">
        <v>1230</v>
      </c>
      <c r="T214" s="85" t="s">
        <v>1157</v>
      </c>
      <c r="U214" s="23"/>
      <c r="V214" s="54" t="s">
        <v>66</v>
      </c>
      <c r="W214" s="23"/>
      <c r="X214" s="23" t="s">
        <v>1241</v>
      </c>
      <c r="Y214" s="23"/>
      <c r="Z214" s="23"/>
      <c r="AA214" s="23"/>
      <c r="AB214" s="23"/>
      <c r="AC214" s="23"/>
      <c r="AD214" s="23"/>
    </row>
    <row r="215" spans="1:30" ht="15.75" x14ac:dyDescent="0.25">
      <c r="A215" s="24" t="s">
        <v>60</v>
      </c>
      <c r="B215" s="28" t="s">
        <v>608</v>
      </c>
      <c r="C215" s="28" t="s">
        <v>603</v>
      </c>
      <c r="D215" s="28" t="s">
        <v>603</v>
      </c>
      <c r="E215" s="51">
        <v>56.341746719554003</v>
      </c>
      <c r="F215" s="51">
        <v>-62.076895153149898</v>
      </c>
      <c r="G215" s="51" t="s">
        <v>1020</v>
      </c>
      <c r="H215" s="51">
        <v>56.341746719554003</v>
      </c>
      <c r="I215" s="51">
        <v>-62.076895153149898</v>
      </c>
      <c r="J215" s="29" t="s">
        <v>1021</v>
      </c>
      <c r="K215" s="51" t="s">
        <v>1030</v>
      </c>
      <c r="L215" s="51" t="s">
        <v>603</v>
      </c>
      <c r="M215" s="23" t="s">
        <v>363</v>
      </c>
      <c r="N215" s="51">
        <v>2004</v>
      </c>
      <c r="O215" s="24" t="s">
        <v>1173</v>
      </c>
      <c r="P215" s="51">
        <v>4</v>
      </c>
      <c r="Q215" s="51">
        <v>4700</v>
      </c>
      <c r="R215" s="29"/>
      <c r="S215" s="29" t="s">
        <v>1230</v>
      </c>
      <c r="T215" s="85" t="s">
        <v>1157</v>
      </c>
      <c r="U215" s="23"/>
      <c r="V215" s="54" t="s">
        <v>66</v>
      </c>
      <c r="W215" s="23"/>
      <c r="X215" s="23" t="s">
        <v>1241</v>
      </c>
      <c r="Y215" s="23"/>
      <c r="Z215" s="23"/>
      <c r="AA215" s="23"/>
      <c r="AB215" s="23"/>
      <c r="AC215" s="23"/>
      <c r="AD215" s="23"/>
    </row>
    <row r="216" spans="1:30" ht="15.75" x14ac:dyDescent="0.25">
      <c r="A216" s="24" t="s">
        <v>60</v>
      </c>
      <c r="B216" s="28" t="s">
        <v>609</v>
      </c>
      <c r="C216" s="28" t="s">
        <v>603</v>
      </c>
      <c r="D216" s="28" t="s">
        <v>603</v>
      </c>
      <c r="E216" s="51">
        <v>56.324206078425</v>
      </c>
      <c r="F216" s="51">
        <v>-62.105713812634299</v>
      </c>
      <c r="G216" s="51" t="s">
        <v>1020</v>
      </c>
      <c r="H216" s="51">
        <v>56.324206078425</v>
      </c>
      <c r="I216" s="51">
        <v>-62.105713812634299</v>
      </c>
      <c r="J216" s="29" t="s">
        <v>1021</v>
      </c>
      <c r="K216" s="51" t="s">
        <v>1030</v>
      </c>
      <c r="L216" s="51" t="s">
        <v>603</v>
      </c>
      <c r="M216" s="23" t="s">
        <v>363</v>
      </c>
      <c r="N216" s="51">
        <v>2005</v>
      </c>
      <c r="O216" s="24" t="s">
        <v>1173</v>
      </c>
      <c r="P216" s="51">
        <v>12</v>
      </c>
      <c r="Q216" s="51">
        <v>181000</v>
      </c>
      <c r="R216" s="29"/>
      <c r="S216" s="29" t="s">
        <v>1230</v>
      </c>
      <c r="T216" s="85" t="s">
        <v>1157</v>
      </c>
      <c r="U216" s="23"/>
      <c r="V216" s="54" t="s">
        <v>66</v>
      </c>
      <c r="W216" s="23"/>
      <c r="X216" s="23" t="s">
        <v>1241</v>
      </c>
      <c r="Y216" s="23"/>
      <c r="Z216" s="23"/>
      <c r="AA216" s="23"/>
      <c r="AB216" s="23"/>
      <c r="AC216" s="23"/>
      <c r="AD216" s="23"/>
    </row>
    <row r="217" spans="1:30" ht="15.75" x14ac:dyDescent="0.25">
      <c r="A217" s="24" t="s">
        <v>60</v>
      </c>
      <c r="B217" s="28" t="s">
        <v>610</v>
      </c>
      <c r="C217" s="28" t="s">
        <v>603</v>
      </c>
      <c r="D217" s="28" t="s">
        <v>603</v>
      </c>
      <c r="E217" s="51">
        <v>56.331900581717399</v>
      </c>
      <c r="F217" s="51">
        <v>-62.066371673718002</v>
      </c>
      <c r="G217" s="51" t="s">
        <v>1020</v>
      </c>
      <c r="H217" s="51">
        <v>56.331900581717399</v>
      </c>
      <c r="I217" s="51">
        <v>-62.066371673718002</v>
      </c>
      <c r="J217" s="29" t="s">
        <v>1021</v>
      </c>
      <c r="K217" s="51" t="s">
        <v>1030</v>
      </c>
      <c r="L217" s="51" t="s">
        <v>603</v>
      </c>
      <c r="M217" s="23" t="s">
        <v>363</v>
      </c>
      <c r="N217" s="51">
        <v>2004</v>
      </c>
      <c r="O217" s="24" t="s">
        <v>1173</v>
      </c>
      <c r="P217" s="51">
        <v>2.2000000000000002</v>
      </c>
      <c r="Q217" s="51"/>
      <c r="R217" s="29"/>
      <c r="S217" s="29" t="s">
        <v>1230</v>
      </c>
      <c r="T217" s="85" t="s">
        <v>1157</v>
      </c>
      <c r="U217" s="23"/>
      <c r="V217" s="54" t="s">
        <v>66</v>
      </c>
      <c r="W217" s="23"/>
      <c r="X217" s="23" t="s">
        <v>1241</v>
      </c>
      <c r="Y217" s="23"/>
      <c r="Z217" s="23"/>
      <c r="AA217" s="23"/>
      <c r="AB217" s="23"/>
      <c r="AC217" s="23"/>
      <c r="AD217" s="23"/>
    </row>
    <row r="218" spans="1:30" ht="15.75" x14ac:dyDescent="0.25">
      <c r="A218" s="24" t="s">
        <v>240</v>
      </c>
      <c r="B218" s="28" t="s">
        <v>611</v>
      </c>
      <c r="C218" s="28" t="s">
        <v>603</v>
      </c>
      <c r="D218" s="28" t="s">
        <v>603</v>
      </c>
      <c r="E218" s="51">
        <v>56.317538022994903</v>
      </c>
      <c r="F218" s="51">
        <v>-61.972341556102002</v>
      </c>
      <c r="G218" s="51" t="s">
        <v>1020</v>
      </c>
      <c r="H218" s="51">
        <v>56.317538022994903</v>
      </c>
      <c r="I218" s="51">
        <v>-61.972341556102002</v>
      </c>
      <c r="J218" s="29" t="s">
        <v>1021</v>
      </c>
      <c r="K218" s="51" t="s">
        <v>1030</v>
      </c>
      <c r="L218" s="51" t="s">
        <v>603</v>
      </c>
      <c r="M218" s="23" t="s">
        <v>363</v>
      </c>
      <c r="N218" s="51">
        <v>2005</v>
      </c>
      <c r="O218" s="24" t="s">
        <v>1173</v>
      </c>
      <c r="P218" s="51">
        <v>11</v>
      </c>
      <c r="Q218" s="54">
        <v>20.100000000000001</v>
      </c>
      <c r="R218" s="29"/>
      <c r="S218" s="29" t="s">
        <v>181</v>
      </c>
      <c r="T218" s="85">
        <v>44074</v>
      </c>
      <c r="U218" s="23" t="s">
        <v>1240</v>
      </c>
      <c r="V218" s="54" t="s">
        <v>66</v>
      </c>
      <c r="W218" s="23" t="s">
        <v>1241</v>
      </c>
      <c r="X218" s="23" t="s">
        <v>1239</v>
      </c>
      <c r="Y218" s="23" t="s">
        <v>1239</v>
      </c>
      <c r="Z218" s="23" t="s">
        <v>1256</v>
      </c>
      <c r="AA218" s="23" t="s">
        <v>1241</v>
      </c>
      <c r="AB218" s="23" t="s">
        <v>1256</v>
      </c>
      <c r="AC218" s="23" t="s">
        <v>1239</v>
      </c>
      <c r="AD218" s="23" t="s">
        <v>1296</v>
      </c>
    </row>
    <row r="219" spans="1:30" ht="15.75" x14ac:dyDescent="0.25">
      <c r="A219" s="28" t="s">
        <v>240</v>
      </c>
      <c r="B219" s="28" t="s">
        <v>612</v>
      </c>
      <c r="C219" s="28" t="s">
        <v>603</v>
      </c>
      <c r="D219" s="28" t="s">
        <v>603</v>
      </c>
      <c r="E219" s="51">
        <v>56.327810212969702</v>
      </c>
      <c r="F219" s="51">
        <v>-62.0045389607548</v>
      </c>
      <c r="G219" s="51" t="s">
        <v>1020</v>
      </c>
      <c r="H219" s="51">
        <v>56.327810212969702</v>
      </c>
      <c r="I219" s="51">
        <v>-62.0045389607548</v>
      </c>
      <c r="J219" s="29" t="s">
        <v>1021</v>
      </c>
      <c r="K219" s="51" t="s">
        <v>1030</v>
      </c>
      <c r="L219" s="51" t="s">
        <v>603</v>
      </c>
      <c r="M219" s="23" t="s">
        <v>363</v>
      </c>
      <c r="N219" s="29">
        <v>2005</v>
      </c>
      <c r="O219" s="24" t="s">
        <v>1173</v>
      </c>
      <c r="P219" s="74">
        <v>14</v>
      </c>
      <c r="Q219" s="74">
        <v>26700000</v>
      </c>
      <c r="R219" s="29"/>
      <c r="S219" s="29" t="s">
        <v>1230</v>
      </c>
      <c r="T219" s="84" t="s">
        <v>1157</v>
      </c>
      <c r="U219" s="23"/>
      <c r="V219" s="54" t="s">
        <v>66</v>
      </c>
      <c r="W219" s="23"/>
      <c r="X219" s="23" t="s">
        <v>1241</v>
      </c>
      <c r="Y219" s="23"/>
      <c r="Z219" s="23"/>
      <c r="AA219" s="23"/>
      <c r="AB219" s="23"/>
      <c r="AC219" s="23"/>
      <c r="AD219" s="23"/>
    </row>
    <row r="220" spans="1:30" ht="15.75" x14ac:dyDescent="0.25">
      <c r="A220" s="28" t="s">
        <v>60</v>
      </c>
      <c r="B220" s="28" t="s">
        <v>614</v>
      </c>
      <c r="C220" s="28" t="s">
        <v>613</v>
      </c>
      <c r="D220" s="28" t="s">
        <v>613</v>
      </c>
      <c r="E220" s="51">
        <v>46.776330000000002</v>
      </c>
      <c r="F220" s="51">
        <v>-80.871172000000001</v>
      </c>
      <c r="G220" s="51" t="s">
        <v>1020</v>
      </c>
      <c r="H220" s="51">
        <v>46.776330000000002</v>
      </c>
      <c r="I220" s="51">
        <v>-80.871172000000001</v>
      </c>
      <c r="J220" s="29" t="s">
        <v>1021</v>
      </c>
      <c r="K220" s="51" t="s">
        <v>1022</v>
      </c>
      <c r="L220" s="51" t="s">
        <v>1024</v>
      </c>
      <c r="M220" s="23" t="s">
        <v>363</v>
      </c>
      <c r="N220" s="51">
        <v>2001</v>
      </c>
      <c r="O220" s="24" t="s">
        <v>1173</v>
      </c>
      <c r="P220" s="51">
        <v>9.8000000000000007</v>
      </c>
      <c r="Q220" s="51">
        <v>32370</v>
      </c>
      <c r="R220" s="29"/>
      <c r="S220" s="29"/>
      <c r="T220" s="85" t="s">
        <v>1157</v>
      </c>
      <c r="U220" s="23"/>
      <c r="V220" s="54" t="s">
        <v>66</v>
      </c>
      <c r="W220" s="23"/>
      <c r="X220" s="23" t="s">
        <v>1241</v>
      </c>
      <c r="Y220" s="23"/>
      <c r="Z220" s="23"/>
      <c r="AA220" s="23"/>
      <c r="AB220" s="23"/>
      <c r="AC220" s="23"/>
      <c r="AD220" s="23"/>
    </row>
    <row r="221" spans="1:30" ht="15.75" x14ac:dyDescent="0.25">
      <c r="A221" s="24" t="s">
        <v>60</v>
      </c>
      <c r="B221" s="28" t="s">
        <v>615</v>
      </c>
      <c r="C221" s="28" t="s">
        <v>613</v>
      </c>
      <c r="D221" s="28" t="s">
        <v>613</v>
      </c>
      <c r="E221" s="51">
        <v>46.775618000000001</v>
      </c>
      <c r="F221" s="51">
        <v>-80.870519000000002</v>
      </c>
      <c r="G221" s="51" t="s">
        <v>1020</v>
      </c>
      <c r="H221" s="51">
        <v>46.775618000000001</v>
      </c>
      <c r="I221" s="51">
        <v>-80.870519000000002</v>
      </c>
      <c r="J221" s="29" t="s">
        <v>1021</v>
      </c>
      <c r="K221" s="51" t="s">
        <v>1022</v>
      </c>
      <c r="L221" s="51" t="s">
        <v>1024</v>
      </c>
      <c r="M221" s="23" t="s">
        <v>363</v>
      </c>
      <c r="N221" s="51">
        <v>2001</v>
      </c>
      <c r="O221" s="24" t="s">
        <v>1173</v>
      </c>
      <c r="P221" s="51">
        <v>9.8000000000000007</v>
      </c>
      <c r="Q221" s="51">
        <v>32370</v>
      </c>
      <c r="R221" s="29"/>
      <c r="S221" s="29"/>
      <c r="T221" s="85" t="s">
        <v>1157</v>
      </c>
      <c r="U221" s="23"/>
      <c r="V221" s="54" t="s">
        <v>66</v>
      </c>
      <c r="W221" s="23"/>
      <c r="X221" s="23" t="s">
        <v>1241</v>
      </c>
      <c r="Y221" s="23"/>
      <c r="Z221" s="23"/>
      <c r="AA221" s="23"/>
      <c r="AB221" s="23"/>
      <c r="AC221" s="23"/>
      <c r="AD221" s="23"/>
    </row>
    <row r="222" spans="1:30" ht="15.75" x14ac:dyDescent="0.25">
      <c r="A222" s="24" t="s">
        <v>60</v>
      </c>
      <c r="B222" s="28" t="s">
        <v>616</v>
      </c>
      <c r="C222" s="28" t="s">
        <v>613</v>
      </c>
      <c r="D222" s="28" t="s">
        <v>613</v>
      </c>
      <c r="E222" s="51">
        <v>46.777053000000002</v>
      </c>
      <c r="F222" s="51">
        <v>-80.873999999999995</v>
      </c>
      <c r="G222" s="51" t="s">
        <v>1020</v>
      </c>
      <c r="H222" s="51">
        <v>46.777053000000002</v>
      </c>
      <c r="I222" s="51">
        <v>-80.873999999999995</v>
      </c>
      <c r="J222" s="29" t="s">
        <v>1021</v>
      </c>
      <c r="K222" s="51" t="s">
        <v>1022</v>
      </c>
      <c r="L222" s="51" t="s">
        <v>1024</v>
      </c>
      <c r="M222" s="23" t="s">
        <v>363</v>
      </c>
      <c r="N222" s="51">
        <v>2002</v>
      </c>
      <c r="O222" s="24" t="s">
        <v>1173</v>
      </c>
      <c r="P222" s="51">
        <v>5.4</v>
      </c>
      <c r="Q222" s="51">
        <v>26919</v>
      </c>
      <c r="R222" s="29"/>
      <c r="S222" s="29"/>
      <c r="T222" s="85" t="s">
        <v>1157</v>
      </c>
      <c r="U222" s="23"/>
      <c r="V222" s="54" t="s">
        <v>66</v>
      </c>
      <c r="W222" s="23"/>
      <c r="X222" s="23" t="s">
        <v>1241</v>
      </c>
      <c r="Y222" s="23"/>
      <c r="Z222" s="23"/>
      <c r="AA222" s="23"/>
      <c r="AB222" s="23"/>
      <c r="AC222" s="23"/>
      <c r="AD222" s="23"/>
    </row>
    <row r="223" spans="1:30" ht="15.75" x14ac:dyDescent="0.25">
      <c r="A223" s="24" t="s">
        <v>60</v>
      </c>
      <c r="B223" s="28" t="s">
        <v>617</v>
      </c>
      <c r="C223" s="28" t="s">
        <v>613</v>
      </c>
      <c r="D223" s="28" t="s">
        <v>613</v>
      </c>
      <c r="E223" s="51">
        <v>46.775151999999999</v>
      </c>
      <c r="F223" s="51">
        <v>-80.880330999999998</v>
      </c>
      <c r="G223" s="51" t="s">
        <v>1020</v>
      </c>
      <c r="H223" s="51">
        <v>46.775151999999999</v>
      </c>
      <c r="I223" s="51">
        <v>-80.880330999999998</v>
      </c>
      <c r="J223" s="29" t="s">
        <v>1021</v>
      </c>
      <c r="K223" s="51" t="s">
        <v>1022</v>
      </c>
      <c r="L223" s="51" t="s">
        <v>1024</v>
      </c>
      <c r="M223" s="23" t="s">
        <v>363</v>
      </c>
      <c r="N223" s="51">
        <v>2003</v>
      </c>
      <c r="O223" s="24" t="s">
        <v>1173</v>
      </c>
      <c r="P223" s="51">
        <v>2.6</v>
      </c>
      <c r="Q223" s="51">
        <v>2475</v>
      </c>
      <c r="R223" s="29"/>
      <c r="S223" s="29"/>
      <c r="T223" s="85" t="s">
        <v>1157</v>
      </c>
      <c r="U223" s="23"/>
      <c r="V223" s="54" t="s">
        <v>66</v>
      </c>
      <c r="W223" s="23"/>
      <c r="X223" s="23" t="s">
        <v>1241</v>
      </c>
      <c r="Y223" s="23"/>
      <c r="Z223" s="23"/>
      <c r="AA223" s="23"/>
      <c r="AB223" s="23"/>
      <c r="AC223" s="23"/>
      <c r="AD223" s="23"/>
    </row>
    <row r="224" spans="1:30" ht="15.75" x14ac:dyDescent="0.25">
      <c r="A224" s="24" t="s">
        <v>60</v>
      </c>
      <c r="B224" s="28" t="s">
        <v>618</v>
      </c>
      <c r="C224" s="28" t="s">
        <v>613</v>
      </c>
      <c r="D224" s="28" t="s">
        <v>613</v>
      </c>
      <c r="E224" s="51">
        <v>46.770781999999997</v>
      </c>
      <c r="F224" s="51">
        <v>-80.875403000000006</v>
      </c>
      <c r="G224" s="51" t="s">
        <v>1020</v>
      </c>
      <c r="H224" s="51">
        <v>46.770781999999997</v>
      </c>
      <c r="I224" s="51">
        <v>-80.875403000000006</v>
      </c>
      <c r="J224" s="29" t="s">
        <v>1021</v>
      </c>
      <c r="K224" s="51" t="s">
        <v>1022</v>
      </c>
      <c r="L224" s="51" t="s">
        <v>1024</v>
      </c>
      <c r="M224" s="23" t="s">
        <v>363</v>
      </c>
      <c r="N224" s="51">
        <v>2000</v>
      </c>
      <c r="O224" s="24" t="s">
        <v>1173</v>
      </c>
      <c r="P224" s="51">
        <v>4</v>
      </c>
      <c r="Q224" s="51">
        <v>19050</v>
      </c>
      <c r="R224" s="29"/>
      <c r="S224" s="29"/>
      <c r="T224" s="85" t="s">
        <v>1157</v>
      </c>
      <c r="U224" s="23"/>
      <c r="V224" s="54" t="s">
        <v>66</v>
      </c>
      <c r="W224" s="23"/>
      <c r="X224" s="23" t="s">
        <v>1241</v>
      </c>
      <c r="Y224" s="23"/>
      <c r="Z224" s="23"/>
      <c r="AA224" s="23"/>
      <c r="AB224" s="23"/>
      <c r="AC224" s="23"/>
      <c r="AD224" s="23"/>
    </row>
    <row r="225" spans="1:30" ht="15.75" x14ac:dyDescent="0.25">
      <c r="A225" s="24" t="s">
        <v>60</v>
      </c>
      <c r="B225" s="28" t="s">
        <v>619</v>
      </c>
      <c r="C225" s="28" t="s">
        <v>613</v>
      </c>
      <c r="D225" s="28" t="s">
        <v>613</v>
      </c>
      <c r="E225" s="51">
        <v>46.775008</v>
      </c>
      <c r="F225" s="51">
        <v>-80.872091999999995</v>
      </c>
      <c r="G225" s="51" t="s">
        <v>1020</v>
      </c>
      <c r="H225" s="51">
        <v>46.775008</v>
      </c>
      <c r="I225" s="51">
        <v>-80.872091999999995</v>
      </c>
      <c r="J225" s="29" t="s">
        <v>1021</v>
      </c>
      <c r="K225" s="51" t="s">
        <v>1022</v>
      </c>
      <c r="L225" s="51" t="s">
        <v>1024</v>
      </c>
      <c r="M225" s="23" t="s">
        <v>363</v>
      </c>
      <c r="N225" s="51">
        <v>2004</v>
      </c>
      <c r="O225" s="24" t="s">
        <v>1173</v>
      </c>
      <c r="P225" s="51">
        <v>1.4</v>
      </c>
      <c r="Q225" s="51">
        <v>43569</v>
      </c>
      <c r="R225" s="29"/>
      <c r="S225" s="29"/>
      <c r="T225" s="85" t="s">
        <v>1157</v>
      </c>
      <c r="U225" s="23"/>
      <c r="V225" s="54" t="s">
        <v>66</v>
      </c>
      <c r="W225" s="23"/>
      <c r="X225" s="23" t="s">
        <v>1241</v>
      </c>
      <c r="Y225" s="23"/>
      <c r="Z225" s="23"/>
      <c r="AA225" s="23"/>
      <c r="AB225" s="23"/>
      <c r="AC225" s="23"/>
      <c r="AD225" s="23"/>
    </row>
    <row r="226" spans="1:30" ht="15.75" x14ac:dyDescent="0.25">
      <c r="A226" s="24" t="s">
        <v>60</v>
      </c>
      <c r="B226" s="28" t="s">
        <v>620</v>
      </c>
      <c r="C226" s="28" t="s">
        <v>613</v>
      </c>
      <c r="D226" s="28" t="s">
        <v>613</v>
      </c>
      <c r="E226" s="51">
        <v>46.775027999999999</v>
      </c>
      <c r="F226" s="51">
        <v>-80.874319</v>
      </c>
      <c r="G226" s="51" t="s">
        <v>1020</v>
      </c>
      <c r="H226" s="51">
        <v>46.775027999999999</v>
      </c>
      <c r="I226" s="51">
        <v>-80.874319</v>
      </c>
      <c r="J226" s="29" t="s">
        <v>1021</v>
      </c>
      <c r="K226" s="51" t="s">
        <v>1022</v>
      </c>
      <c r="L226" s="51" t="s">
        <v>1024</v>
      </c>
      <c r="M226" s="23" t="s">
        <v>363</v>
      </c>
      <c r="N226" s="51">
        <v>2004</v>
      </c>
      <c r="O226" s="24" t="s">
        <v>1173</v>
      </c>
      <c r="P226" s="51"/>
      <c r="Q226" s="51">
        <v>8605</v>
      </c>
      <c r="R226" s="29"/>
      <c r="S226" s="29"/>
      <c r="T226" s="85" t="s">
        <v>1157</v>
      </c>
      <c r="U226" s="23"/>
      <c r="V226" s="54" t="s">
        <v>66</v>
      </c>
      <c r="W226" s="23"/>
      <c r="X226" s="23" t="s">
        <v>1241</v>
      </c>
      <c r="Y226" s="23"/>
      <c r="Z226" s="23"/>
      <c r="AA226" s="23"/>
      <c r="AB226" s="23"/>
      <c r="AC226" s="23"/>
      <c r="AD226" s="23"/>
    </row>
    <row r="227" spans="1:30" ht="15.75" x14ac:dyDescent="0.25">
      <c r="A227" s="24" t="s">
        <v>60</v>
      </c>
      <c r="B227" s="28" t="s">
        <v>621</v>
      </c>
      <c r="C227" s="28" t="s">
        <v>613</v>
      </c>
      <c r="D227" s="28" t="s">
        <v>613</v>
      </c>
      <c r="E227" s="51">
        <v>46.774064000000003</v>
      </c>
      <c r="F227" s="51">
        <v>-80.873272999999998</v>
      </c>
      <c r="G227" s="51" t="s">
        <v>1020</v>
      </c>
      <c r="H227" s="51">
        <v>46.774064000000003</v>
      </c>
      <c r="I227" s="51">
        <v>-80.873272999999998</v>
      </c>
      <c r="J227" s="29" t="s">
        <v>1021</v>
      </c>
      <c r="K227" s="51" t="s">
        <v>1022</v>
      </c>
      <c r="L227" s="51" t="s">
        <v>1024</v>
      </c>
      <c r="M227" s="23" t="s">
        <v>363</v>
      </c>
      <c r="N227" s="51">
        <v>2004</v>
      </c>
      <c r="O227" s="24" t="s">
        <v>1173</v>
      </c>
      <c r="P227" s="54">
        <v>0.8</v>
      </c>
      <c r="Q227" s="51">
        <v>8605</v>
      </c>
      <c r="R227" s="29"/>
      <c r="S227" s="29"/>
      <c r="T227" s="85" t="s">
        <v>1157</v>
      </c>
      <c r="U227" s="23"/>
      <c r="V227" s="54" t="s">
        <v>66</v>
      </c>
      <c r="W227" s="23"/>
      <c r="X227" s="23" t="s">
        <v>1241</v>
      </c>
      <c r="Y227" s="23"/>
      <c r="Z227" s="23"/>
      <c r="AA227" s="23"/>
      <c r="AB227" s="23"/>
      <c r="AC227" s="23"/>
      <c r="AD227" s="23"/>
    </row>
    <row r="228" spans="1:30" ht="15.75" x14ac:dyDescent="0.25">
      <c r="A228" s="24" t="s">
        <v>60</v>
      </c>
      <c r="B228" s="28" t="s">
        <v>622</v>
      </c>
      <c r="C228" s="28" t="s">
        <v>613</v>
      </c>
      <c r="D228" s="28" t="s">
        <v>613</v>
      </c>
      <c r="E228" s="51">
        <v>46.771036000000002</v>
      </c>
      <c r="F228" s="51">
        <v>-80.877105</v>
      </c>
      <c r="G228" s="51" t="s">
        <v>1020</v>
      </c>
      <c r="H228" s="51">
        <v>46.771036000000002</v>
      </c>
      <c r="I228" s="51">
        <v>-80.877105</v>
      </c>
      <c r="J228" s="29" t="s">
        <v>1021</v>
      </c>
      <c r="K228" s="51" t="s">
        <v>1022</v>
      </c>
      <c r="L228" s="51" t="s">
        <v>1024</v>
      </c>
      <c r="M228" s="23" t="s">
        <v>363</v>
      </c>
      <c r="N228" s="51">
        <v>2004</v>
      </c>
      <c r="O228" s="24" t="s">
        <v>1173</v>
      </c>
      <c r="P228" s="51">
        <v>2.6</v>
      </c>
      <c r="Q228" s="51">
        <v>1601</v>
      </c>
      <c r="R228" s="29"/>
      <c r="S228" s="29"/>
      <c r="T228" s="85" t="s">
        <v>1157</v>
      </c>
      <c r="U228" s="23"/>
      <c r="V228" s="54" t="s">
        <v>66</v>
      </c>
      <c r="W228" s="23"/>
      <c r="X228" s="23" t="s">
        <v>1241</v>
      </c>
      <c r="Y228" s="23"/>
      <c r="Z228" s="23"/>
      <c r="AA228" s="23"/>
      <c r="AB228" s="23"/>
      <c r="AC228" s="23"/>
      <c r="AD228" s="23"/>
    </row>
    <row r="229" spans="1:30" ht="15.75" x14ac:dyDescent="0.25">
      <c r="A229" s="24" t="s">
        <v>60</v>
      </c>
      <c r="B229" s="28" t="s">
        <v>623</v>
      </c>
      <c r="C229" s="28" t="s">
        <v>613</v>
      </c>
      <c r="D229" s="28" t="s">
        <v>613</v>
      </c>
      <c r="E229" s="51">
        <v>46.771884999999997</v>
      </c>
      <c r="F229" s="51">
        <v>-80.879867000000004</v>
      </c>
      <c r="G229" s="51" t="s">
        <v>1020</v>
      </c>
      <c r="H229" s="51">
        <v>46.771884999999997</v>
      </c>
      <c r="I229" s="51">
        <v>-80.879867000000004</v>
      </c>
      <c r="J229" s="29" t="s">
        <v>1021</v>
      </c>
      <c r="K229" s="51" t="s">
        <v>1022</v>
      </c>
      <c r="L229" s="51" t="s">
        <v>1024</v>
      </c>
      <c r="M229" s="23" t="s">
        <v>1099</v>
      </c>
      <c r="N229" s="51">
        <v>2004</v>
      </c>
      <c r="O229" s="24" t="s">
        <v>1173</v>
      </c>
      <c r="P229" s="51">
        <v>2</v>
      </c>
      <c r="Q229" s="51"/>
      <c r="R229" s="29"/>
      <c r="S229" s="29"/>
      <c r="T229" s="85" t="s">
        <v>1157</v>
      </c>
      <c r="U229" s="23"/>
      <c r="V229" s="54" t="s">
        <v>66</v>
      </c>
      <c r="W229" s="23"/>
      <c r="X229" s="23" t="s">
        <v>1241</v>
      </c>
      <c r="Y229" s="23"/>
      <c r="Z229" s="23"/>
      <c r="AA229" s="23"/>
      <c r="AB229" s="23"/>
      <c r="AC229" s="23"/>
      <c r="AD229" s="23"/>
    </row>
    <row r="230" spans="1:30" ht="15.75" x14ac:dyDescent="0.25">
      <c r="A230" s="24" t="s">
        <v>60</v>
      </c>
      <c r="B230" s="28" t="s">
        <v>624</v>
      </c>
      <c r="C230" s="28" t="s">
        <v>613</v>
      </c>
      <c r="D230" s="28" t="s">
        <v>613</v>
      </c>
      <c r="E230" s="51">
        <v>46.772061999999998</v>
      </c>
      <c r="F230" s="51">
        <v>-80.880689000000004</v>
      </c>
      <c r="G230" s="51" t="s">
        <v>1020</v>
      </c>
      <c r="H230" s="51">
        <v>46.772061999999998</v>
      </c>
      <c r="I230" s="51">
        <v>-80.880689000000004</v>
      </c>
      <c r="J230" s="29" t="s">
        <v>1021</v>
      </c>
      <c r="K230" s="51" t="s">
        <v>1022</v>
      </c>
      <c r="L230" s="51" t="s">
        <v>1024</v>
      </c>
      <c r="M230" s="23" t="s">
        <v>1099</v>
      </c>
      <c r="N230" s="51">
        <v>2004</v>
      </c>
      <c r="O230" s="24" t="s">
        <v>1173</v>
      </c>
      <c r="P230" s="51">
        <v>2</v>
      </c>
      <c r="Q230" s="54"/>
      <c r="R230" s="29"/>
      <c r="S230" s="29"/>
      <c r="T230" s="85" t="s">
        <v>1157</v>
      </c>
      <c r="U230" s="23"/>
      <c r="V230" s="54" t="s">
        <v>66</v>
      </c>
      <c r="W230" s="23"/>
      <c r="X230" s="23" t="s">
        <v>1241</v>
      </c>
      <c r="Y230" s="23"/>
      <c r="Z230" s="23"/>
      <c r="AA230" s="23"/>
      <c r="AB230" s="23"/>
      <c r="AC230" s="23"/>
      <c r="AD230" s="23"/>
    </row>
    <row r="231" spans="1:30" ht="15.75" x14ac:dyDescent="0.25">
      <c r="A231" s="24" t="s">
        <v>60</v>
      </c>
      <c r="B231" s="28" t="s">
        <v>625</v>
      </c>
      <c r="C231" s="28" t="s">
        <v>613</v>
      </c>
      <c r="D231" s="28" t="s">
        <v>613</v>
      </c>
      <c r="E231" s="51">
        <v>46.772092999999998</v>
      </c>
      <c r="F231" s="51">
        <v>-80.881045</v>
      </c>
      <c r="G231" s="51" t="s">
        <v>1020</v>
      </c>
      <c r="H231" s="51">
        <v>46.772092999999998</v>
      </c>
      <c r="I231" s="51">
        <v>-80.881045</v>
      </c>
      <c r="J231" s="29" t="s">
        <v>1021</v>
      </c>
      <c r="K231" s="51" t="s">
        <v>1022</v>
      </c>
      <c r="L231" s="51" t="s">
        <v>1024</v>
      </c>
      <c r="M231" s="23" t="s">
        <v>1099</v>
      </c>
      <c r="N231" s="51">
        <v>2004</v>
      </c>
      <c r="O231" s="24" t="s">
        <v>1173</v>
      </c>
      <c r="P231" s="51">
        <v>2</v>
      </c>
      <c r="Q231" s="54"/>
      <c r="R231" s="29"/>
      <c r="S231" s="29"/>
      <c r="T231" s="85" t="s">
        <v>1157</v>
      </c>
      <c r="U231" s="23"/>
      <c r="V231" s="54" t="s">
        <v>66</v>
      </c>
      <c r="W231" s="23"/>
      <c r="X231" s="23" t="s">
        <v>1241</v>
      </c>
      <c r="Y231" s="23"/>
      <c r="Z231" s="23"/>
      <c r="AA231" s="23"/>
      <c r="AB231" s="23"/>
      <c r="AC231" s="23"/>
      <c r="AD231" s="23"/>
    </row>
    <row r="232" spans="1:30" ht="15.75" x14ac:dyDescent="0.25">
      <c r="A232" s="24" t="s">
        <v>60</v>
      </c>
      <c r="B232" s="28" t="s">
        <v>626</v>
      </c>
      <c r="C232" s="28" t="s">
        <v>613</v>
      </c>
      <c r="D232" s="28" t="s">
        <v>613</v>
      </c>
      <c r="E232" s="51">
        <v>46.771154000000003</v>
      </c>
      <c r="F232" s="51">
        <v>-80.878467000000001</v>
      </c>
      <c r="G232" s="51" t="s">
        <v>1020</v>
      </c>
      <c r="H232" s="51">
        <v>46.771154000000003</v>
      </c>
      <c r="I232" s="51">
        <v>-80.878467000000001</v>
      </c>
      <c r="J232" s="29" t="s">
        <v>1021</v>
      </c>
      <c r="K232" s="51" t="s">
        <v>1022</v>
      </c>
      <c r="L232" s="51" t="s">
        <v>1024</v>
      </c>
      <c r="M232" s="23" t="s">
        <v>363</v>
      </c>
      <c r="N232" s="51">
        <v>2001</v>
      </c>
      <c r="O232" s="24" t="s">
        <v>1173</v>
      </c>
      <c r="P232" s="51">
        <v>7.6</v>
      </c>
      <c r="Q232" s="54"/>
      <c r="R232" s="29"/>
      <c r="S232" s="29"/>
      <c r="T232" s="85" t="s">
        <v>1157</v>
      </c>
      <c r="U232" s="23"/>
      <c r="V232" s="54" t="s">
        <v>66</v>
      </c>
      <c r="W232" s="23"/>
      <c r="X232" s="23" t="s">
        <v>1241</v>
      </c>
      <c r="Y232" s="23"/>
      <c r="Z232" s="23"/>
      <c r="AA232" s="23"/>
      <c r="AB232" s="23"/>
      <c r="AC232" s="23"/>
      <c r="AD232" s="23"/>
    </row>
    <row r="233" spans="1:30" ht="15.75" x14ac:dyDescent="0.25">
      <c r="A233" s="24" t="s">
        <v>60</v>
      </c>
      <c r="B233" s="28" t="s">
        <v>627</v>
      </c>
      <c r="C233" s="28" t="s">
        <v>613</v>
      </c>
      <c r="D233" s="28" t="s">
        <v>613</v>
      </c>
      <c r="E233" s="51">
        <v>46.769947999999999</v>
      </c>
      <c r="F233" s="51">
        <v>-80.877762000000004</v>
      </c>
      <c r="G233" s="51" t="s">
        <v>1020</v>
      </c>
      <c r="H233" s="51">
        <v>46.769947999999999</v>
      </c>
      <c r="I233" s="51">
        <v>-80.877762000000004</v>
      </c>
      <c r="J233" s="29" t="s">
        <v>1021</v>
      </c>
      <c r="K233" s="51" t="s">
        <v>1022</v>
      </c>
      <c r="L233" s="51" t="s">
        <v>1024</v>
      </c>
      <c r="M233" s="23" t="s">
        <v>363</v>
      </c>
      <c r="N233" s="51" t="s">
        <v>1144</v>
      </c>
      <c r="O233" s="24" t="s">
        <v>1173</v>
      </c>
      <c r="P233" s="51">
        <v>2.5</v>
      </c>
      <c r="Q233" s="54">
        <v>10806</v>
      </c>
      <c r="R233" s="29"/>
      <c r="S233" s="29"/>
      <c r="T233" s="85" t="s">
        <v>1157</v>
      </c>
      <c r="U233" s="23"/>
      <c r="V233" s="54" t="s">
        <v>66</v>
      </c>
      <c r="W233" s="23"/>
      <c r="X233" s="23" t="s">
        <v>1241</v>
      </c>
      <c r="Y233" s="23"/>
      <c r="Z233" s="23"/>
      <c r="AA233" s="23"/>
      <c r="AB233" s="23"/>
      <c r="AC233" s="23"/>
      <c r="AD233" s="23"/>
    </row>
    <row r="234" spans="1:30" ht="15.75" x14ac:dyDescent="0.25">
      <c r="A234" s="24" t="s">
        <v>60</v>
      </c>
      <c r="B234" s="28" t="s">
        <v>628</v>
      </c>
      <c r="C234" s="28" t="s">
        <v>613</v>
      </c>
      <c r="D234" s="28" t="s">
        <v>613</v>
      </c>
      <c r="E234" s="51">
        <v>46.770110000000003</v>
      </c>
      <c r="F234" s="51">
        <v>-80.878259999999997</v>
      </c>
      <c r="G234" s="51" t="s">
        <v>1020</v>
      </c>
      <c r="H234" s="51">
        <v>46.770110000000003</v>
      </c>
      <c r="I234" s="51">
        <v>-80.878259999999997</v>
      </c>
      <c r="J234" s="29" t="s">
        <v>1021</v>
      </c>
      <c r="K234" s="51" t="s">
        <v>1022</v>
      </c>
      <c r="L234" s="51" t="s">
        <v>1024</v>
      </c>
      <c r="M234" s="23" t="s">
        <v>363</v>
      </c>
      <c r="N234" s="51" t="s">
        <v>1144</v>
      </c>
      <c r="O234" s="24" t="s">
        <v>1173</v>
      </c>
      <c r="P234" s="51">
        <v>2.5</v>
      </c>
      <c r="Q234" s="51">
        <v>10806</v>
      </c>
      <c r="R234" s="29"/>
      <c r="S234" s="29"/>
      <c r="T234" s="85" t="s">
        <v>1157</v>
      </c>
      <c r="U234" s="23"/>
      <c r="V234" s="54" t="s">
        <v>66</v>
      </c>
      <c r="W234" s="23"/>
      <c r="X234" s="23" t="s">
        <v>1241</v>
      </c>
      <c r="Y234" s="23"/>
      <c r="Z234" s="23"/>
      <c r="AA234" s="23"/>
      <c r="AB234" s="23"/>
      <c r="AC234" s="23"/>
      <c r="AD234" s="23"/>
    </row>
    <row r="235" spans="1:30" ht="15.75" x14ac:dyDescent="0.25">
      <c r="A235" s="24" t="s">
        <v>60</v>
      </c>
      <c r="B235" s="28" t="s">
        <v>629</v>
      </c>
      <c r="C235" s="28" t="s">
        <v>613</v>
      </c>
      <c r="D235" s="28" t="s">
        <v>613</v>
      </c>
      <c r="E235" s="51">
        <v>46.769812999999999</v>
      </c>
      <c r="F235" s="51">
        <v>-80.878522000000004</v>
      </c>
      <c r="G235" s="51" t="s">
        <v>1020</v>
      </c>
      <c r="H235" s="51">
        <v>46.769812999999999</v>
      </c>
      <c r="I235" s="51">
        <v>-80.878522000000004</v>
      </c>
      <c r="J235" s="29" t="s">
        <v>1021</v>
      </c>
      <c r="K235" s="51" t="s">
        <v>1022</v>
      </c>
      <c r="L235" s="51" t="s">
        <v>1024</v>
      </c>
      <c r="M235" s="23" t="s">
        <v>363</v>
      </c>
      <c r="N235" s="51" t="s">
        <v>1144</v>
      </c>
      <c r="O235" s="24" t="s">
        <v>1173</v>
      </c>
      <c r="P235" s="51">
        <v>5.7</v>
      </c>
      <c r="Q235" s="51">
        <v>19685</v>
      </c>
      <c r="R235" s="29"/>
      <c r="S235" s="29"/>
      <c r="T235" s="85" t="s">
        <v>1157</v>
      </c>
      <c r="U235" s="23"/>
      <c r="V235" s="54" t="s">
        <v>66</v>
      </c>
      <c r="W235" s="23"/>
      <c r="X235" s="23" t="s">
        <v>1241</v>
      </c>
      <c r="Y235" s="23"/>
      <c r="Z235" s="23"/>
      <c r="AA235" s="23"/>
      <c r="AB235" s="23"/>
      <c r="AC235" s="23"/>
      <c r="AD235" s="23"/>
    </row>
    <row r="236" spans="1:30" ht="15.75" x14ac:dyDescent="0.25">
      <c r="A236" s="24" t="s">
        <v>60</v>
      </c>
      <c r="B236" s="28" t="s">
        <v>630</v>
      </c>
      <c r="C236" s="28" t="s">
        <v>613</v>
      </c>
      <c r="D236" s="28" t="s">
        <v>613</v>
      </c>
      <c r="E236" s="51">
        <v>46.769283000000001</v>
      </c>
      <c r="F236" s="51">
        <v>-80.878602000000001</v>
      </c>
      <c r="G236" s="51" t="s">
        <v>1020</v>
      </c>
      <c r="H236" s="51">
        <v>46.769283000000001</v>
      </c>
      <c r="I236" s="51">
        <v>-80.878602000000001</v>
      </c>
      <c r="J236" s="29" t="s">
        <v>1021</v>
      </c>
      <c r="K236" s="51" t="s">
        <v>1022</v>
      </c>
      <c r="L236" s="51" t="s">
        <v>1024</v>
      </c>
      <c r="M236" s="23" t="s">
        <v>363</v>
      </c>
      <c r="N236" s="51" t="s">
        <v>1144</v>
      </c>
      <c r="O236" s="24" t="s">
        <v>1173</v>
      </c>
      <c r="P236" s="51">
        <v>2.7</v>
      </c>
      <c r="Q236" s="51">
        <v>3526</v>
      </c>
      <c r="R236" s="29"/>
      <c r="S236" s="29"/>
      <c r="T236" s="85" t="s">
        <v>1157</v>
      </c>
      <c r="U236" s="23"/>
      <c r="V236" s="54" t="s">
        <v>66</v>
      </c>
      <c r="W236" s="23"/>
      <c r="X236" s="23" t="s">
        <v>1241</v>
      </c>
      <c r="Y236" s="23"/>
      <c r="Z236" s="23"/>
      <c r="AA236" s="23"/>
      <c r="AB236" s="23"/>
      <c r="AC236" s="23"/>
      <c r="AD236" s="23"/>
    </row>
    <row r="237" spans="1:30" ht="15.75" x14ac:dyDescent="0.25">
      <c r="A237" s="24" t="s">
        <v>60</v>
      </c>
      <c r="B237" s="28" t="s">
        <v>631</v>
      </c>
      <c r="C237" s="28" t="s">
        <v>613</v>
      </c>
      <c r="D237" s="28" t="s">
        <v>613</v>
      </c>
      <c r="E237" s="51">
        <v>46.769213000000001</v>
      </c>
      <c r="F237" s="51">
        <v>-80.877853999999999</v>
      </c>
      <c r="G237" s="51" t="s">
        <v>1020</v>
      </c>
      <c r="H237" s="51">
        <v>46.769213000000001</v>
      </c>
      <c r="I237" s="51">
        <v>-80.877853999999999</v>
      </c>
      <c r="J237" s="29" t="s">
        <v>1021</v>
      </c>
      <c r="K237" s="51" t="s">
        <v>1022</v>
      </c>
      <c r="L237" s="51" t="s">
        <v>1024</v>
      </c>
      <c r="M237" s="23" t="s">
        <v>363</v>
      </c>
      <c r="N237" s="51" t="s">
        <v>1144</v>
      </c>
      <c r="O237" s="24" t="s">
        <v>1173</v>
      </c>
      <c r="P237" s="51">
        <v>1.7</v>
      </c>
      <c r="Q237" s="51">
        <v>1098</v>
      </c>
      <c r="R237" s="29"/>
      <c r="S237" s="29"/>
      <c r="T237" s="85" t="s">
        <v>1157</v>
      </c>
      <c r="U237" s="23"/>
      <c r="V237" s="54" t="s">
        <v>66</v>
      </c>
      <c r="W237" s="23"/>
      <c r="X237" s="23" t="s">
        <v>1241</v>
      </c>
      <c r="Y237" s="23"/>
      <c r="Z237" s="23"/>
      <c r="AA237" s="23"/>
      <c r="AB237" s="23"/>
      <c r="AC237" s="23"/>
      <c r="AD237" s="23"/>
    </row>
    <row r="238" spans="1:30" ht="15.75" x14ac:dyDescent="0.25">
      <c r="A238" s="24" t="s">
        <v>60</v>
      </c>
      <c r="B238" s="28" t="s">
        <v>632</v>
      </c>
      <c r="C238" s="28" t="s">
        <v>613</v>
      </c>
      <c r="D238" s="28" t="s">
        <v>613</v>
      </c>
      <c r="E238" s="51">
        <v>46.772210000000001</v>
      </c>
      <c r="F238" s="51">
        <v>-80.881333999999995</v>
      </c>
      <c r="G238" s="51" t="s">
        <v>1020</v>
      </c>
      <c r="H238" s="51">
        <v>46.772210000000001</v>
      </c>
      <c r="I238" s="51">
        <v>-80.881333999999995</v>
      </c>
      <c r="J238" s="29" t="s">
        <v>1021</v>
      </c>
      <c r="K238" s="51" t="s">
        <v>1022</v>
      </c>
      <c r="L238" s="51" t="s">
        <v>1024</v>
      </c>
      <c r="M238" s="23" t="s">
        <v>1100</v>
      </c>
      <c r="N238" s="51">
        <v>2002</v>
      </c>
      <c r="O238" s="24" t="s">
        <v>1173</v>
      </c>
      <c r="P238" s="51">
        <v>6</v>
      </c>
      <c r="Q238" s="51"/>
      <c r="R238" s="29"/>
      <c r="S238" s="29"/>
      <c r="T238" s="85" t="s">
        <v>1157</v>
      </c>
      <c r="U238" s="23"/>
      <c r="V238" s="54" t="s">
        <v>66</v>
      </c>
      <c r="W238" s="23"/>
      <c r="X238" s="23" t="s">
        <v>1241</v>
      </c>
      <c r="Y238" s="23"/>
      <c r="Z238" s="23"/>
      <c r="AA238" s="23"/>
      <c r="AB238" s="23"/>
      <c r="AC238" s="23"/>
      <c r="AD238" s="23"/>
    </row>
    <row r="239" spans="1:30" ht="15.75" x14ac:dyDescent="0.25">
      <c r="A239" s="24" t="s">
        <v>60</v>
      </c>
      <c r="B239" s="28" t="s">
        <v>635</v>
      </c>
      <c r="C239" s="28" t="s">
        <v>633</v>
      </c>
      <c r="D239" s="28" t="s">
        <v>634</v>
      </c>
      <c r="E239" s="51">
        <v>-6.0285589999999996</v>
      </c>
      <c r="F239" s="51">
        <v>-50.551402000000003</v>
      </c>
      <c r="G239" s="51" t="s">
        <v>1020</v>
      </c>
      <c r="H239" s="51">
        <v>-6.0285589999999996</v>
      </c>
      <c r="I239" s="51">
        <v>-50.551402000000003</v>
      </c>
      <c r="J239" s="29" t="s">
        <v>1017</v>
      </c>
      <c r="K239" s="51" t="s">
        <v>1018</v>
      </c>
      <c r="L239" s="51" t="s">
        <v>1031</v>
      </c>
      <c r="M239" s="23" t="s">
        <v>363</v>
      </c>
      <c r="N239" s="51">
        <v>1989</v>
      </c>
      <c r="O239" s="24" t="s">
        <v>1177</v>
      </c>
      <c r="P239" s="51">
        <v>14.7</v>
      </c>
      <c r="Q239" s="54">
        <v>600000</v>
      </c>
      <c r="R239" s="29"/>
      <c r="S239" s="29" t="s">
        <v>234</v>
      </c>
      <c r="T239" s="85" t="s">
        <v>1157</v>
      </c>
      <c r="U239" s="23"/>
      <c r="V239" s="54" t="s">
        <v>66</v>
      </c>
      <c r="W239" s="23"/>
      <c r="X239" s="23" t="s">
        <v>1241</v>
      </c>
      <c r="Y239" s="23"/>
      <c r="Z239" s="23"/>
      <c r="AA239" s="23"/>
      <c r="AB239" s="23"/>
      <c r="AC239" s="23"/>
      <c r="AD239" s="23"/>
    </row>
    <row r="240" spans="1:30" ht="15.75" x14ac:dyDescent="0.25">
      <c r="A240" s="33" t="s">
        <v>60</v>
      </c>
      <c r="B240" s="31" t="s">
        <v>637</v>
      </c>
      <c r="C240" s="31" t="s">
        <v>633</v>
      </c>
      <c r="D240" s="31" t="s">
        <v>636</v>
      </c>
      <c r="E240" s="51">
        <v>-6.5904699999999998</v>
      </c>
      <c r="F240" s="51">
        <v>-51.088842</v>
      </c>
      <c r="G240" s="51" t="s">
        <v>1020</v>
      </c>
      <c r="H240" s="51">
        <v>-6.5904699999999998</v>
      </c>
      <c r="I240" s="51">
        <v>-51.088842</v>
      </c>
      <c r="J240" s="29" t="s">
        <v>1017</v>
      </c>
      <c r="K240" s="24" t="s">
        <v>1018</v>
      </c>
      <c r="L240" s="29" t="s">
        <v>1032</v>
      </c>
      <c r="M240" s="35" t="s">
        <v>363</v>
      </c>
      <c r="N240" s="51">
        <v>2008</v>
      </c>
      <c r="O240" s="24" t="s">
        <v>1173</v>
      </c>
      <c r="P240" s="51">
        <v>8.1</v>
      </c>
      <c r="Q240" s="51">
        <v>2032000</v>
      </c>
      <c r="R240" s="29"/>
      <c r="S240" s="29"/>
      <c r="T240" s="85" t="s">
        <v>1157</v>
      </c>
      <c r="U240" s="95"/>
      <c r="V240" s="54" t="s">
        <v>66</v>
      </c>
      <c r="W240" s="95"/>
      <c r="X240" s="95" t="s">
        <v>1241</v>
      </c>
      <c r="Y240" s="95"/>
      <c r="Z240" s="95"/>
      <c r="AA240" s="95"/>
      <c r="AB240" s="95"/>
      <c r="AC240" s="95"/>
      <c r="AD240" s="95"/>
    </row>
    <row r="241" spans="1:30" ht="15.75" x14ac:dyDescent="0.25">
      <c r="A241" s="24" t="s">
        <v>60</v>
      </c>
      <c r="B241" s="34" t="s">
        <v>638</v>
      </c>
      <c r="C241" s="24" t="s">
        <v>633</v>
      </c>
      <c r="D241" s="24" t="s">
        <v>636</v>
      </c>
      <c r="E241" s="52">
        <v>-6.5806300000000002</v>
      </c>
      <c r="F241" s="52">
        <v>-51.077233999999997</v>
      </c>
      <c r="G241" s="53" t="s">
        <v>1020</v>
      </c>
      <c r="H241" s="53">
        <v>-6.5806300000000002</v>
      </c>
      <c r="I241" s="53">
        <v>-51.077233999999997</v>
      </c>
      <c r="J241" s="24" t="s">
        <v>1017</v>
      </c>
      <c r="K241" s="24" t="s">
        <v>1018</v>
      </c>
      <c r="L241" s="24" t="s">
        <v>1032</v>
      </c>
      <c r="M241" s="24" t="s">
        <v>363</v>
      </c>
      <c r="N241" s="24">
        <v>2008</v>
      </c>
      <c r="O241" s="24" t="s">
        <v>1173</v>
      </c>
      <c r="P241" s="24">
        <v>8.5</v>
      </c>
      <c r="Q241" s="78">
        <v>310400</v>
      </c>
      <c r="R241" s="78"/>
      <c r="S241" s="78"/>
      <c r="T241" s="83" t="s">
        <v>1157</v>
      </c>
      <c r="U241" s="24"/>
      <c r="V241" s="53" t="s">
        <v>66</v>
      </c>
      <c r="W241" s="24"/>
      <c r="X241" s="24" t="s">
        <v>1241</v>
      </c>
      <c r="Y241" s="24"/>
      <c r="Z241" s="24"/>
      <c r="AA241" s="24"/>
      <c r="AB241" s="24"/>
      <c r="AC241" s="24"/>
      <c r="AD241" s="24"/>
    </row>
    <row r="242" spans="1:30" ht="15.75" x14ac:dyDescent="0.25">
      <c r="A242" s="33" t="s">
        <v>60</v>
      </c>
      <c r="B242" s="31" t="s">
        <v>639</v>
      </c>
      <c r="C242" s="31" t="s">
        <v>633</v>
      </c>
      <c r="D242" s="31" t="s">
        <v>636</v>
      </c>
      <c r="E242" s="51">
        <v>-6.5584049999999996</v>
      </c>
      <c r="F242" s="51">
        <v>-51.177481999999998</v>
      </c>
      <c r="G242" s="51" t="s">
        <v>1020</v>
      </c>
      <c r="H242" s="51">
        <v>-6.5584049999999996</v>
      </c>
      <c r="I242" s="51">
        <v>-51.177481999999998</v>
      </c>
      <c r="J242" s="29" t="s">
        <v>1017</v>
      </c>
      <c r="K242" s="24" t="s">
        <v>1018</v>
      </c>
      <c r="L242" s="29" t="s">
        <v>1033</v>
      </c>
      <c r="M242" s="35" t="s">
        <v>363</v>
      </c>
      <c r="N242" s="51">
        <v>2008</v>
      </c>
      <c r="O242" s="24" t="s">
        <v>1173</v>
      </c>
      <c r="P242" s="51">
        <v>5.9</v>
      </c>
      <c r="Q242" s="51">
        <v>87700</v>
      </c>
      <c r="R242" s="29"/>
      <c r="S242" s="29"/>
      <c r="T242" s="86" t="s">
        <v>1157</v>
      </c>
      <c r="U242" s="95"/>
      <c r="V242" s="54" t="s">
        <v>66</v>
      </c>
      <c r="W242" s="95"/>
      <c r="X242" s="95" t="s">
        <v>1241</v>
      </c>
      <c r="Y242" s="95"/>
      <c r="Z242" s="95"/>
      <c r="AA242" s="95"/>
      <c r="AB242" s="95"/>
      <c r="AC242" s="95"/>
      <c r="AD242" s="95"/>
    </row>
    <row r="243" spans="1:30" ht="15.75" x14ac:dyDescent="0.25">
      <c r="A243" s="33" t="s">
        <v>60</v>
      </c>
      <c r="B243" s="31" t="s">
        <v>640</v>
      </c>
      <c r="C243" s="31" t="s">
        <v>633</v>
      </c>
      <c r="D243" s="31" t="s">
        <v>636</v>
      </c>
      <c r="E243" s="51">
        <v>-6.584441</v>
      </c>
      <c r="F243" s="51">
        <v>-51.174560999999997</v>
      </c>
      <c r="G243" s="51" t="s">
        <v>1020</v>
      </c>
      <c r="H243" s="51">
        <v>-6.584441</v>
      </c>
      <c r="I243" s="51">
        <v>-51.174560999999997</v>
      </c>
      <c r="J243" s="29" t="s">
        <v>1017</v>
      </c>
      <c r="K243" s="24" t="s">
        <v>1018</v>
      </c>
      <c r="L243" s="29" t="s">
        <v>1033</v>
      </c>
      <c r="M243" s="35" t="s">
        <v>363</v>
      </c>
      <c r="N243" s="51">
        <v>2008</v>
      </c>
      <c r="O243" s="24" t="s">
        <v>1173</v>
      </c>
      <c r="P243" s="51">
        <v>10.85</v>
      </c>
      <c r="Q243" s="51">
        <v>457912</v>
      </c>
      <c r="R243" s="29"/>
      <c r="S243" s="29"/>
      <c r="T243" s="86" t="s">
        <v>1157</v>
      </c>
      <c r="U243" s="95"/>
      <c r="V243" s="54" t="s">
        <v>66</v>
      </c>
      <c r="W243" s="95"/>
      <c r="X243" s="95" t="s">
        <v>1241</v>
      </c>
      <c r="Y243" s="95"/>
      <c r="Z243" s="95"/>
      <c r="AA243" s="95"/>
      <c r="AB243" s="95"/>
      <c r="AC243" s="95"/>
      <c r="AD243" s="95"/>
    </row>
    <row r="244" spans="1:30" ht="15.75" x14ac:dyDescent="0.25">
      <c r="A244" s="33" t="s">
        <v>60</v>
      </c>
      <c r="B244" s="31" t="s">
        <v>641</v>
      </c>
      <c r="C244" s="31" t="s">
        <v>633</v>
      </c>
      <c r="D244" s="31" t="s">
        <v>636</v>
      </c>
      <c r="E244" s="51">
        <v>-6.5803609999999999</v>
      </c>
      <c r="F244" s="51">
        <v>-51.174225</v>
      </c>
      <c r="G244" s="51" t="s">
        <v>1020</v>
      </c>
      <c r="H244" s="51">
        <v>-6.5803609999999999</v>
      </c>
      <c r="I244" s="51">
        <v>-51.174225</v>
      </c>
      <c r="J244" s="29" t="s">
        <v>1017</v>
      </c>
      <c r="K244" s="24" t="s">
        <v>1018</v>
      </c>
      <c r="L244" s="29" t="s">
        <v>1033</v>
      </c>
      <c r="M244" s="35" t="s">
        <v>363</v>
      </c>
      <c r="N244" s="51">
        <v>2010</v>
      </c>
      <c r="O244" s="24" t="s">
        <v>1173</v>
      </c>
      <c r="P244" s="51">
        <v>10</v>
      </c>
      <c r="Q244" s="51">
        <v>78039</v>
      </c>
      <c r="R244" s="29"/>
      <c r="S244" s="29"/>
      <c r="T244" s="86" t="s">
        <v>1157</v>
      </c>
      <c r="U244" s="95"/>
      <c r="V244" s="54" t="s">
        <v>66</v>
      </c>
      <c r="W244" s="95"/>
      <c r="X244" s="95" t="s">
        <v>1241</v>
      </c>
      <c r="Y244" s="95"/>
      <c r="Z244" s="95"/>
      <c r="AA244" s="95"/>
      <c r="AB244" s="95"/>
      <c r="AC244" s="95"/>
      <c r="AD244" s="95"/>
    </row>
    <row r="245" spans="1:30" ht="15.75" x14ac:dyDescent="0.25">
      <c r="A245" s="33" t="s">
        <v>60</v>
      </c>
      <c r="B245" s="31" t="s">
        <v>642</v>
      </c>
      <c r="C245" s="31" t="s">
        <v>633</v>
      </c>
      <c r="D245" s="31" t="s">
        <v>636</v>
      </c>
      <c r="E245" s="51">
        <v>-6.4847229999999998</v>
      </c>
      <c r="F245" s="51">
        <v>-51.075474</v>
      </c>
      <c r="G245" s="51" t="s">
        <v>1020</v>
      </c>
      <c r="H245" s="51">
        <v>-6.4847229999999998</v>
      </c>
      <c r="I245" s="51">
        <v>-51.075474</v>
      </c>
      <c r="J245" s="29" t="s">
        <v>1017</v>
      </c>
      <c r="K245" s="24" t="s">
        <v>1018</v>
      </c>
      <c r="L245" s="29" t="s">
        <v>1032</v>
      </c>
      <c r="M245" s="35" t="s">
        <v>363</v>
      </c>
      <c r="N245" s="51">
        <v>2018</v>
      </c>
      <c r="O245" s="24" t="s">
        <v>1173</v>
      </c>
      <c r="P245" s="51">
        <v>13.6</v>
      </c>
      <c r="Q245" s="51">
        <v>743177</v>
      </c>
      <c r="R245" s="29"/>
      <c r="S245" s="29"/>
      <c r="T245" s="86" t="s">
        <v>1157</v>
      </c>
      <c r="U245" s="95"/>
      <c r="V245" s="54" t="s">
        <v>66</v>
      </c>
      <c r="W245" s="95"/>
      <c r="X245" s="95" t="s">
        <v>1241</v>
      </c>
      <c r="Y245" s="95"/>
      <c r="Z245" s="95"/>
      <c r="AA245" s="95"/>
      <c r="AB245" s="95"/>
      <c r="AC245" s="95"/>
      <c r="AD245" s="95"/>
    </row>
    <row r="246" spans="1:30" ht="15.75" x14ac:dyDescent="0.25">
      <c r="A246" s="33" t="s">
        <v>60</v>
      </c>
      <c r="B246" s="31" t="s">
        <v>643</v>
      </c>
      <c r="C246" s="31" t="s">
        <v>633</v>
      </c>
      <c r="D246" s="31" t="s">
        <v>636</v>
      </c>
      <c r="E246" s="51">
        <v>-6.5809069999999998</v>
      </c>
      <c r="F246" s="51">
        <v>-51.174587000000002</v>
      </c>
      <c r="G246" s="51" t="s">
        <v>1020</v>
      </c>
      <c r="H246" s="51">
        <v>-6.5809069999999998</v>
      </c>
      <c r="I246" s="51">
        <v>-51.174587000000002</v>
      </c>
      <c r="J246" s="29" t="s">
        <v>1017</v>
      </c>
      <c r="K246" s="24" t="s">
        <v>1018</v>
      </c>
      <c r="L246" s="29" t="s">
        <v>1032</v>
      </c>
      <c r="M246" s="35" t="s">
        <v>1101</v>
      </c>
      <c r="N246" s="51">
        <v>2021</v>
      </c>
      <c r="O246" s="24" t="s">
        <v>1173</v>
      </c>
      <c r="P246" s="51"/>
      <c r="Q246" s="51"/>
      <c r="R246" s="29"/>
      <c r="S246" s="29"/>
      <c r="T246" s="86" t="s">
        <v>1157</v>
      </c>
      <c r="U246" s="95"/>
      <c r="V246" s="54" t="s">
        <v>66</v>
      </c>
      <c r="W246" s="95"/>
      <c r="X246" s="95" t="s">
        <v>1241</v>
      </c>
      <c r="Y246" s="95"/>
      <c r="Z246" s="95"/>
      <c r="AA246" s="95"/>
      <c r="AB246" s="95"/>
      <c r="AC246" s="95"/>
      <c r="AD246" s="95"/>
    </row>
    <row r="247" spans="1:30" ht="15.75" x14ac:dyDescent="0.25">
      <c r="A247" s="33" t="s">
        <v>60</v>
      </c>
      <c r="B247" s="31" t="s">
        <v>644</v>
      </c>
      <c r="C247" s="31" t="s">
        <v>633</v>
      </c>
      <c r="D247" s="31" t="s">
        <v>636</v>
      </c>
      <c r="E247" s="51">
        <v>-6.5619719999999999</v>
      </c>
      <c r="F247" s="51">
        <v>-51.170962000000003</v>
      </c>
      <c r="G247" s="51" t="s">
        <v>1020</v>
      </c>
      <c r="H247" s="51">
        <v>-6.5619719999999999</v>
      </c>
      <c r="I247" s="51">
        <v>-51.170962000000003</v>
      </c>
      <c r="J247" s="29" t="s">
        <v>1017</v>
      </c>
      <c r="K247" s="24" t="s">
        <v>1018</v>
      </c>
      <c r="L247" s="29" t="s">
        <v>1033</v>
      </c>
      <c r="M247" s="35" t="s">
        <v>363</v>
      </c>
      <c r="N247" s="51">
        <v>2008</v>
      </c>
      <c r="O247" s="24" t="s">
        <v>1173</v>
      </c>
      <c r="P247" s="51">
        <v>6.2</v>
      </c>
      <c r="Q247" s="51">
        <v>28500</v>
      </c>
      <c r="R247" s="29"/>
      <c r="S247" s="29"/>
      <c r="T247" s="86" t="s">
        <v>1157</v>
      </c>
      <c r="U247" s="95"/>
      <c r="V247" s="54" t="s">
        <v>66</v>
      </c>
      <c r="W247" s="95"/>
      <c r="X247" s="95" t="s">
        <v>1241</v>
      </c>
      <c r="Y247" s="95"/>
      <c r="Z247" s="95"/>
      <c r="AA247" s="95"/>
      <c r="AB247" s="95"/>
      <c r="AC247" s="95"/>
      <c r="AD247" s="95"/>
    </row>
    <row r="248" spans="1:30" ht="15.75" x14ac:dyDescent="0.25">
      <c r="A248" s="33" t="s">
        <v>60</v>
      </c>
      <c r="B248" s="31" t="s">
        <v>645</v>
      </c>
      <c r="C248" s="31" t="s">
        <v>633</v>
      </c>
      <c r="D248" s="31" t="s">
        <v>636</v>
      </c>
      <c r="E248" s="51">
        <v>-6.5809069999999998</v>
      </c>
      <c r="F248" s="51">
        <v>-51.174587000000002</v>
      </c>
      <c r="G248" s="51" t="s">
        <v>1020</v>
      </c>
      <c r="H248" s="51">
        <v>-6.5809069999999998</v>
      </c>
      <c r="I248" s="51">
        <v>-51.174587000000002</v>
      </c>
      <c r="J248" s="29" t="s">
        <v>1017</v>
      </c>
      <c r="K248" s="24" t="s">
        <v>1018</v>
      </c>
      <c r="L248" s="29" t="s">
        <v>1033</v>
      </c>
      <c r="M248" s="35" t="s">
        <v>363</v>
      </c>
      <c r="N248" s="51">
        <v>2008</v>
      </c>
      <c r="O248" s="24" t="s">
        <v>1173</v>
      </c>
      <c r="P248" s="54">
        <v>4.8</v>
      </c>
      <c r="Q248" s="54">
        <v>5438</v>
      </c>
      <c r="R248" s="29"/>
      <c r="S248" s="29"/>
      <c r="T248" s="86" t="s">
        <v>1157</v>
      </c>
      <c r="U248" s="95"/>
      <c r="V248" s="54" t="s">
        <v>66</v>
      </c>
      <c r="W248" s="95"/>
      <c r="X248" s="95" t="s">
        <v>1241</v>
      </c>
      <c r="Y248" s="95"/>
      <c r="Z248" s="95"/>
      <c r="AA248" s="95"/>
      <c r="AB248" s="95"/>
      <c r="AC248" s="95"/>
      <c r="AD248" s="95"/>
    </row>
    <row r="249" spans="1:30" ht="15.75" x14ac:dyDescent="0.25">
      <c r="A249" s="33" t="s">
        <v>382</v>
      </c>
      <c r="B249" s="31" t="s">
        <v>647</v>
      </c>
      <c r="C249" s="31" t="s">
        <v>633</v>
      </c>
      <c r="D249" s="31" t="s">
        <v>646</v>
      </c>
      <c r="E249" s="51"/>
      <c r="F249" s="51"/>
      <c r="G249" s="51"/>
      <c r="H249" s="51"/>
      <c r="I249" s="51"/>
      <c r="J249" s="29" t="s">
        <v>1017</v>
      </c>
      <c r="K249" s="24" t="s">
        <v>1018</v>
      </c>
      <c r="L249" s="29" t="s">
        <v>1034</v>
      </c>
      <c r="M249" s="35" t="s">
        <v>1101</v>
      </c>
      <c r="N249" s="51">
        <v>2022</v>
      </c>
      <c r="O249" s="24" t="s">
        <v>1177</v>
      </c>
      <c r="P249" s="51"/>
      <c r="Q249" s="51"/>
      <c r="R249" s="29"/>
      <c r="S249" s="29"/>
      <c r="T249" s="86">
        <v>44896</v>
      </c>
      <c r="U249" s="95"/>
      <c r="V249" s="54" t="s">
        <v>66</v>
      </c>
      <c r="W249" s="95"/>
      <c r="X249" s="95" t="s">
        <v>1241</v>
      </c>
      <c r="Y249" s="95"/>
      <c r="Z249" s="95"/>
      <c r="AA249" s="95"/>
      <c r="AB249" s="95"/>
      <c r="AC249" s="95"/>
      <c r="AD249" s="95"/>
    </row>
    <row r="250" spans="1:30" ht="15.75" x14ac:dyDescent="0.25">
      <c r="A250" s="33" t="s">
        <v>382</v>
      </c>
      <c r="B250" s="31" t="s">
        <v>648</v>
      </c>
      <c r="C250" s="31" t="s">
        <v>633</v>
      </c>
      <c r="D250" s="31" t="s">
        <v>646</v>
      </c>
      <c r="E250" s="51"/>
      <c r="F250" s="51"/>
      <c r="G250" s="51"/>
      <c r="H250" s="51"/>
      <c r="I250" s="51"/>
      <c r="J250" s="29" t="s">
        <v>1017</v>
      </c>
      <c r="K250" s="24" t="s">
        <v>1018</v>
      </c>
      <c r="L250" s="29" t="s">
        <v>1034</v>
      </c>
      <c r="M250" s="35" t="s">
        <v>1101</v>
      </c>
      <c r="N250" s="51">
        <v>2022</v>
      </c>
      <c r="O250" s="24" t="s">
        <v>1177</v>
      </c>
      <c r="P250" s="51"/>
      <c r="Q250" s="51"/>
      <c r="R250" s="29"/>
      <c r="S250" s="29"/>
      <c r="T250" s="86">
        <v>44896</v>
      </c>
      <c r="U250" s="95"/>
      <c r="V250" s="54" t="s">
        <v>66</v>
      </c>
      <c r="W250" s="95"/>
      <c r="X250" s="95" t="s">
        <v>1241</v>
      </c>
      <c r="Y250" s="95"/>
      <c r="Z250" s="95"/>
      <c r="AA250" s="95"/>
      <c r="AB250" s="95"/>
      <c r="AC250" s="95"/>
      <c r="AD250" s="95"/>
    </row>
    <row r="251" spans="1:30" ht="15.75" x14ac:dyDescent="0.25">
      <c r="A251" s="35" t="s">
        <v>382</v>
      </c>
      <c r="B251" s="31" t="s">
        <v>649</v>
      </c>
      <c r="C251" s="31" t="s">
        <v>633</v>
      </c>
      <c r="D251" s="31" t="s">
        <v>646</v>
      </c>
      <c r="E251" s="54">
        <v>-5.7779360000000004</v>
      </c>
      <c r="F251" s="54">
        <v>-50.522799999999997</v>
      </c>
      <c r="G251" s="54" t="s">
        <v>1020</v>
      </c>
      <c r="H251" s="54">
        <v>-5.7779360000000004</v>
      </c>
      <c r="I251" s="54">
        <v>-50.522799999999997</v>
      </c>
      <c r="J251" s="29" t="s">
        <v>1017</v>
      </c>
      <c r="K251" s="29" t="s">
        <v>1018</v>
      </c>
      <c r="L251" s="29" t="s">
        <v>1034</v>
      </c>
      <c r="M251" s="35" t="s">
        <v>363</v>
      </c>
      <c r="N251" s="51">
        <v>2012</v>
      </c>
      <c r="O251" s="24" t="s">
        <v>1177</v>
      </c>
      <c r="P251" s="54">
        <v>63</v>
      </c>
      <c r="Q251" s="54">
        <v>95</v>
      </c>
      <c r="R251" s="29"/>
      <c r="S251" s="29" t="s">
        <v>33</v>
      </c>
      <c r="T251" s="84">
        <v>44896</v>
      </c>
      <c r="U251" s="95" t="s">
        <v>1240</v>
      </c>
      <c r="V251" s="54" t="s">
        <v>66</v>
      </c>
      <c r="W251" s="95" t="s">
        <v>1241</v>
      </c>
      <c r="X251" s="95" t="s">
        <v>1239</v>
      </c>
      <c r="Y251" s="95" t="s">
        <v>1239</v>
      </c>
      <c r="Z251" s="95" t="s">
        <v>1256</v>
      </c>
      <c r="AA251" s="95" t="s">
        <v>1284</v>
      </c>
      <c r="AB251" s="95" t="s">
        <v>1256</v>
      </c>
      <c r="AC251" s="95" t="s">
        <v>1239</v>
      </c>
      <c r="AD251" s="95" t="s">
        <v>66</v>
      </c>
    </row>
    <row r="252" spans="1:30" ht="15.75" x14ac:dyDescent="0.25">
      <c r="A252" s="35" t="s">
        <v>60</v>
      </c>
      <c r="B252" s="31" t="s">
        <v>650</v>
      </c>
      <c r="C252" s="31" t="s">
        <v>633</v>
      </c>
      <c r="D252" s="31" t="s">
        <v>646</v>
      </c>
      <c r="E252" s="54">
        <v>-5.8324129999999998</v>
      </c>
      <c r="F252" s="54">
        <v>-50.540215000000003</v>
      </c>
      <c r="G252" s="54" t="s">
        <v>1020</v>
      </c>
      <c r="H252" s="54">
        <v>-5.8324129999999998</v>
      </c>
      <c r="I252" s="54">
        <v>-50.540215000000003</v>
      </c>
      <c r="J252" s="29" t="s">
        <v>1017</v>
      </c>
      <c r="K252" s="29" t="s">
        <v>1018</v>
      </c>
      <c r="L252" s="29" t="s">
        <v>1034</v>
      </c>
      <c r="M252" s="35" t="s">
        <v>363</v>
      </c>
      <c r="N252" s="51">
        <v>2011</v>
      </c>
      <c r="O252" s="24" t="s">
        <v>1173</v>
      </c>
      <c r="P252" s="54">
        <v>13</v>
      </c>
      <c r="Q252" s="54">
        <v>1069289</v>
      </c>
      <c r="R252" s="29"/>
      <c r="S252" s="29" t="s">
        <v>1228</v>
      </c>
      <c r="T252" s="84" t="s">
        <v>1157</v>
      </c>
      <c r="U252" s="95"/>
      <c r="V252" s="54" t="s">
        <v>66</v>
      </c>
      <c r="W252" s="95"/>
      <c r="X252" s="95" t="s">
        <v>1241</v>
      </c>
      <c r="Y252" s="95"/>
      <c r="Z252" s="95"/>
      <c r="AA252" s="95"/>
      <c r="AB252" s="95"/>
      <c r="AC252" s="95"/>
      <c r="AD252" s="95"/>
    </row>
    <row r="253" spans="1:30" ht="15.75" x14ac:dyDescent="0.25">
      <c r="A253" s="35" t="s">
        <v>60</v>
      </c>
      <c r="B253" s="31" t="s">
        <v>651</v>
      </c>
      <c r="C253" s="31" t="s">
        <v>633</v>
      </c>
      <c r="D253" s="31" t="s">
        <v>646</v>
      </c>
      <c r="E253" s="51">
        <v>-5.798667</v>
      </c>
      <c r="F253" s="51">
        <v>-50.502397000000002</v>
      </c>
      <c r="G253" s="51" t="s">
        <v>1020</v>
      </c>
      <c r="H253" s="51">
        <v>-5.798667</v>
      </c>
      <c r="I253" s="51">
        <v>-50.502397000000002</v>
      </c>
      <c r="J253" s="29" t="s">
        <v>1017</v>
      </c>
      <c r="K253" s="24" t="s">
        <v>1018</v>
      </c>
      <c r="L253" s="29" t="s">
        <v>1034</v>
      </c>
      <c r="M253" s="35" t="s">
        <v>363</v>
      </c>
      <c r="N253" s="29">
        <v>2009</v>
      </c>
      <c r="O253" s="24" t="s">
        <v>1173</v>
      </c>
      <c r="P253" s="75">
        <v>19</v>
      </c>
      <c r="Q253" s="75">
        <v>355815</v>
      </c>
      <c r="R253" s="29"/>
      <c r="S253" s="29" t="s">
        <v>1228</v>
      </c>
      <c r="T253" s="84" t="s">
        <v>1157</v>
      </c>
      <c r="U253" s="96"/>
      <c r="V253" s="54" t="s">
        <v>66</v>
      </c>
      <c r="W253" s="96"/>
      <c r="X253" s="95" t="s">
        <v>1241</v>
      </c>
      <c r="Y253" s="96"/>
      <c r="Z253" s="96"/>
      <c r="AA253" s="96"/>
      <c r="AB253" s="96"/>
      <c r="AC253" s="96"/>
      <c r="AD253" s="96"/>
    </row>
    <row r="254" spans="1:30" ht="15.75" x14ac:dyDescent="0.25">
      <c r="A254" s="33" t="s">
        <v>60</v>
      </c>
      <c r="B254" s="31" t="s">
        <v>652</v>
      </c>
      <c r="C254" s="31" t="s">
        <v>633</v>
      </c>
      <c r="D254" s="31" t="s">
        <v>646</v>
      </c>
      <c r="E254" s="51">
        <v>-5.8171920000000004</v>
      </c>
      <c r="F254" s="51">
        <v>-50.56756</v>
      </c>
      <c r="G254" s="51" t="s">
        <v>1020</v>
      </c>
      <c r="H254" s="51">
        <v>-5.8171920000000004</v>
      </c>
      <c r="I254" s="51">
        <v>-50.56756</v>
      </c>
      <c r="J254" s="29" t="s">
        <v>1017</v>
      </c>
      <c r="K254" s="29" t="s">
        <v>1018</v>
      </c>
      <c r="L254" s="29" t="s">
        <v>1034</v>
      </c>
      <c r="M254" s="35" t="s">
        <v>363</v>
      </c>
      <c r="N254" s="51">
        <v>2015</v>
      </c>
      <c r="O254" s="24" t="s">
        <v>1173</v>
      </c>
      <c r="P254" s="51">
        <v>12.75</v>
      </c>
      <c r="Q254" s="51">
        <v>908306</v>
      </c>
      <c r="R254" s="29"/>
      <c r="S254" s="29" t="s">
        <v>1228</v>
      </c>
      <c r="T254" s="85" t="s">
        <v>1157</v>
      </c>
      <c r="U254" s="95"/>
      <c r="V254" s="54" t="s">
        <v>66</v>
      </c>
      <c r="W254" s="95"/>
      <c r="X254" s="95" t="s">
        <v>1241</v>
      </c>
      <c r="Y254" s="95"/>
      <c r="Z254" s="95"/>
      <c r="AA254" s="95"/>
      <c r="AB254" s="95"/>
      <c r="AC254" s="95"/>
      <c r="AD254" s="95"/>
    </row>
    <row r="255" spans="1:30" ht="15.75" x14ac:dyDescent="0.25">
      <c r="A255" s="33" t="s">
        <v>60</v>
      </c>
      <c r="B255" s="31" t="s">
        <v>653</v>
      </c>
      <c r="C255" s="31" t="s">
        <v>633</v>
      </c>
      <c r="D255" s="31" t="s">
        <v>646</v>
      </c>
      <c r="E255" s="51">
        <v>-5.8324129999999998</v>
      </c>
      <c r="F255" s="51">
        <v>-50.540215000000003</v>
      </c>
      <c r="G255" s="51" t="s">
        <v>1020</v>
      </c>
      <c r="H255" s="51">
        <v>-5.8324129999999998</v>
      </c>
      <c r="I255" s="51">
        <v>-50.540215000000003</v>
      </c>
      <c r="J255" s="29" t="s">
        <v>1017</v>
      </c>
      <c r="K255" s="29" t="s">
        <v>1018</v>
      </c>
      <c r="L255" s="29" t="s">
        <v>1034</v>
      </c>
      <c r="M255" s="35" t="s">
        <v>363</v>
      </c>
      <c r="N255" s="51">
        <v>2009</v>
      </c>
      <c r="O255" s="24" t="s">
        <v>1173</v>
      </c>
      <c r="P255" s="51">
        <v>16.420000000000002</v>
      </c>
      <c r="Q255" s="51">
        <v>3308435</v>
      </c>
      <c r="R255" s="29"/>
      <c r="S255" s="29" t="s">
        <v>1228</v>
      </c>
      <c r="T255" s="85" t="s">
        <v>1157</v>
      </c>
      <c r="U255" s="95"/>
      <c r="V255" s="54" t="s">
        <v>66</v>
      </c>
      <c r="W255" s="95"/>
      <c r="X255" s="95" t="s">
        <v>1241</v>
      </c>
      <c r="Y255" s="95"/>
      <c r="Z255" s="95"/>
      <c r="AA255" s="95"/>
      <c r="AB255" s="95"/>
      <c r="AC255" s="95"/>
      <c r="AD255" s="95"/>
    </row>
    <row r="256" spans="1:30" ht="15.75" x14ac:dyDescent="0.25">
      <c r="A256" s="33" t="s">
        <v>60</v>
      </c>
      <c r="B256" s="31" t="s">
        <v>654</v>
      </c>
      <c r="C256" s="31" t="s">
        <v>633</v>
      </c>
      <c r="D256" s="31" t="s">
        <v>646</v>
      </c>
      <c r="E256" s="51">
        <v>-5.7794020000000002</v>
      </c>
      <c r="F256" s="51">
        <v>-50.538125999999998</v>
      </c>
      <c r="G256" s="51" t="s">
        <v>1020</v>
      </c>
      <c r="H256" s="51">
        <v>-5.7794020000000002</v>
      </c>
      <c r="I256" s="51">
        <v>-50.538125999999998</v>
      </c>
      <c r="J256" s="29" t="s">
        <v>1017</v>
      </c>
      <c r="K256" s="29" t="s">
        <v>1018</v>
      </c>
      <c r="L256" s="29" t="s">
        <v>1034</v>
      </c>
      <c r="M256" s="35" t="s">
        <v>363</v>
      </c>
      <c r="N256" s="51">
        <v>2009</v>
      </c>
      <c r="O256" s="24" t="s">
        <v>1173</v>
      </c>
      <c r="P256" s="51">
        <v>16.5</v>
      </c>
      <c r="Q256" s="51">
        <v>36900</v>
      </c>
      <c r="R256" s="29"/>
      <c r="S256" s="29" t="s">
        <v>1228</v>
      </c>
      <c r="T256" s="85" t="s">
        <v>1157</v>
      </c>
      <c r="U256" s="95"/>
      <c r="V256" s="54" t="s">
        <v>66</v>
      </c>
      <c r="W256" s="95"/>
      <c r="X256" s="95" t="s">
        <v>1241</v>
      </c>
      <c r="Y256" s="95"/>
      <c r="Z256" s="95"/>
      <c r="AA256" s="95"/>
      <c r="AB256" s="95"/>
      <c r="AC256" s="95"/>
      <c r="AD256" s="95"/>
    </row>
    <row r="257" spans="1:30" ht="15.75" x14ac:dyDescent="0.25">
      <c r="A257" s="33" t="s">
        <v>229</v>
      </c>
      <c r="B257" s="31" t="s">
        <v>656</v>
      </c>
      <c r="C257" s="31" t="s">
        <v>633</v>
      </c>
      <c r="D257" s="31" t="s">
        <v>655</v>
      </c>
      <c r="E257" s="51"/>
      <c r="F257" s="51"/>
      <c r="G257" s="51"/>
      <c r="H257" s="51">
        <v>-6.4374950000000002</v>
      </c>
      <c r="I257" s="51">
        <v>-50.096167999999999</v>
      </c>
      <c r="J257" s="29" t="s">
        <v>1017</v>
      </c>
      <c r="K257" s="29" t="s">
        <v>1018</v>
      </c>
      <c r="L257" s="29" t="s">
        <v>1035</v>
      </c>
      <c r="M257" s="35" t="s">
        <v>363</v>
      </c>
      <c r="N257" s="51"/>
      <c r="O257" s="24" t="s">
        <v>1173</v>
      </c>
      <c r="P257" s="51">
        <v>251.9</v>
      </c>
      <c r="Q257" s="51"/>
      <c r="R257" s="29"/>
      <c r="S257" s="29"/>
      <c r="T257" s="85">
        <v>44165</v>
      </c>
      <c r="U257" s="95"/>
      <c r="V257" s="54" t="s">
        <v>66</v>
      </c>
      <c r="W257" s="95"/>
      <c r="X257" s="95" t="s">
        <v>1241</v>
      </c>
      <c r="Y257" s="95"/>
      <c r="Z257" s="95"/>
      <c r="AA257" s="95"/>
      <c r="AB257" s="95"/>
      <c r="AC257" s="95"/>
      <c r="AD257" s="95"/>
    </row>
    <row r="258" spans="1:30" ht="15.75" x14ac:dyDescent="0.25">
      <c r="A258" s="33" t="s">
        <v>229</v>
      </c>
      <c r="B258" s="31" t="s">
        <v>657</v>
      </c>
      <c r="C258" s="31" t="s">
        <v>633</v>
      </c>
      <c r="D258" s="31" t="s">
        <v>655</v>
      </c>
      <c r="E258" s="51"/>
      <c r="F258" s="51"/>
      <c r="G258" s="51"/>
      <c r="H258" s="51">
        <v>-6.447006</v>
      </c>
      <c r="I258" s="51">
        <v>-50.098927000000003</v>
      </c>
      <c r="J258" s="29" t="s">
        <v>1017</v>
      </c>
      <c r="K258" s="29" t="s">
        <v>1018</v>
      </c>
      <c r="L258" s="29" t="s">
        <v>1035</v>
      </c>
      <c r="M258" s="35" t="s">
        <v>363</v>
      </c>
      <c r="N258" s="51"/>
      <c r="O258" s="24" t="s">
        <v>1173</v>
      </c>
      <c r="P258" s="51">
        <v>251.9</v>
      </c>
      <c r="Q258" s="51"/>
      <c r="R258" s="29"/>
      <c r="S258" s="29"/>
      <c r="T258" s="85">
        <v>44165</v>
      </c>
      <c r="U258" s="95"/>
      <c r="V258" s="54" t="s">
        <v>66</v>
      </c>
      <c r="W258" s="95"/>
      <c r="X258" s="95" t="s">
        <v>1241</v>
      </c>
      <c r="Y258" s="95"/>
      <c r="Z258" s="95"/>
      <c r="AA258" s="95"/>
      <c r="AB258" s="95"/>
      <c r="AC258" s="95"/>
      <c r="AD258" s="95"/>
    </row>
    <row r="259" spans="1:30" ht="15.75" x14ac:dyDescent="0.25">
      <c r="A259" s="35" t="s">
        <v>229</v>
      </c>
      <c r="B259" s="35" t="s">
        <v>658</v>
      </c>
      <c r="C259" s="31" t="s">
        <v>633</v>
      </c>
      <c r="D259" s="31" t="s">
        <v>655</v>
      </c>
      <c r="E259" s="51"/>
      <c r="F259" s="51"/>
      <c r="G259" s="51"/>
      <c r="H259" s="51">
        <v>-6.4551420000000004</v>
      </c>
      <c r="I259" s="51">
        <v>-50.101345000000002</v>
      </c>
      <c r="J259" s="29" t="s">
        <v>1017</v>
      </c>
      <c r="K259" s="24" t="s">
        <v>1018</v>
      </c>
      <c r="L259" s="29" t="s">
        <v>1035</v>
      </c>
      <c r="M259" s="35" t="s">
        <v>363</v>
      </c>
      <c r="N259" s="54"/>
      <c r="O259" s="24" t="s">
        <v>1173</v>
      </c>
      <c r="P259" s="51">
        <v>251.9</v>
      </c>
      <c r="Q259" s="54"/>
      <c r="R259" s="29"/>
      <c r="S259" s="29"/>
      <c r="T259" s="84">
        <v>44165</v>
      </c>
      <c r="U259" s="95"/>
      <c r="V259" s="54" t="s">
        <v>66</v>
      </c>
      <c r="W259" s="95"/>
      <c r="X259" s="95" t="s">
        <v>1241</v>
      </c>
      <c r="Y259" s="95"/>
      <c r="Z259" s="95"/>
      <c r="AA259" s="95"/>
      <c r="AB259" s="95"/>
      <c r="AC259" s="95"/>
      <c r="AD259" s="95"/>
    </row>
    <row r="260" spans="1:30" ht="15.75" x14ac:dyDescent="0.25">
      <c r="A260" s="35" t="s">
        <v>229</v>
      </c>
      <c r="B260" s="35" t="s">
        <v>659</v>
      </c>
      <c r="C260" s="31" t="s">
        <v>633</v>
      </c>
      <c r="D260" s="31" t="s">
        <v>655</v>
      </c>
      <c r="E260" s="51"/>
      <c r="F260" s="51"/>
      <c r="G260" s="51"/>
      <c r="H260" s="51">
        <v>-6.4637710000000004</v>
      </c>
      <c r="I260" s="51">
        <v>-50.096066999999998</v>
      </c>
      <c r="J260" s="29" t="s">
        <v>1017</v>
      </c>
      <c r="K260" s="24" t="s">
        <v>1018</v>
      </c>
      <c r="L260" s="29" t="s">
        <v>1035</v>
      </c>
      <c r="M260" s="35" t="s">
        <v>363</v>
      </c>
      <c r="N260" s="54"/>
      <c r="O260" s="24" t="s">
        <v>1173</v>
      </c>
      <c r="P260" s="51">
        <v>251.9</v>
      </c>
      <c r="Q260" s="54"/>
      <c r="R260" s="29"/>
      <c r="S260" s="29"/>
      <c r="T260" s="84">
        <v>44165</v>
      </c>
      <c r="U260" s="95"/>
      <c r="V260" s="54" t="s">
        <v>66</v>
      </c>
      <c r="W260" s="95"/>
      <c r="X260" s="95" t="s">
        <v>1241</v>
      </c>
      <c r="Y260" s="95"/>
      <c r="Z260" s="95"/>
      <c r="AA260" s="95"/>
      <c r="AB260" s="95"/>
      <c r="AC260" s="95"/>
      <c r="AD260" s="95"/>
    </row>
    <row r="261" spans="1:30" ht="15.75" x14ac:dyDescent="0.25">
      <c r="A261" s="35" t="s">
        <v>229</v>
      </c>
      <c r="B261" s="35" t="s">
        <v>660</v>
      </c>
      <c r="C261" s="31" t="s">
        <v>633</v>
      </c>
      <c r="D261" s="31" t="s">
        <v>655</v>
      </c>
      <c r="E261" s="51"/>
      <c r="F261" s="51"/>
      <c r="G261" s="51"/>
      <c r="H261" s="51">
        <v>-6.4635389999999999</v>
      </c>
      <c r="I261" s="51">
        <v>-50.093209999999999</v>
      </c>
      <c r="J261" s="29" t="s">
        <v>1017</v>
      </c>
      <c r="K261" s="24" t="s">
        <v>1018</v>
      </c>
      <c r="L261" s="29" t="s">
        <v>1035</v>
      </c>
      <c r="M261" s="35" t="s">
        <v>363</v>
      </c>
      <c r="N261" s="54"/>
      <c r="O261" s="24" t="s">
        <v>1173</v>
      </c>
      <c r="P261" s="51">
        <v>251.9</v>
      </c>
      <c r="Q261" s="54"/>
      <c r="R261" s="29"/>
      <c r="S261" s="29"/>
      <c r="T261" s="84">
        <v>44165</v>
      </c>
      <c r="U261" s="95"/>
      <c r="V261" s="54" t="s">
        <v>66</v>
      </c>
      <c r="W261" s="95"/>
      <c r="X261" s="95" t="s">
        <v>1241</v>
      </c>
      <c r="Y261" s="95"/>
      <c r="Z261" s="95"/>
      <c r="AA261" s="95"/>
      <c r="AB261" s="95"/>
      <c r="AC261" s="95"/>
      <c r="AD261" s="95"/>
    </row>
    <row r="262" spans="1:30" ht="15.75" x14ac:dyDescent="0.25">
      <c r="A262" s="35" t="s">
        <v>229</v>
      </c>
      <c r="B262" s="35" t="s">
        <v>661</v>
      </c>
      <c r="C262" s="31" t="s">
        <v>633</v>
      </c>
      <c r="D262" s="31" t="s">
        <v>655</v>
      </c>
      <c r="E262" s="51"/>
      <c r="F262" s="51"/>
      <c r="G262" s="51"/>
      <c r="H262" s="51">
        <v>-6.4288290000000003</v>
      </c>
      <c r="I262" s="51">
        <v>-50.070557999999998</v>
      </c>
      <c r="J262" s="29" t="s">
        <v>1017</v>
      </c>
      <c r="K262" s="24" t="s">
        <v>1018</v>
      </c>
      <c r="L262" s="29" t="s">
        <v>1035</v>
      </c>
      <c r="M262" s="35" t="s">
        <v>363</v>
      </c>
      <c r="N262" s="54">
        <v>2002</v>
      </c>
      <c r="O262" s="24" t="s">
        <v>1177</v>
      </c>
      <c r="P262" s="51">
        <v>42</v>
      </c>
      <c r="Q262" s="54">
        <v>110</v>
      </c>
      <c r="R262" s="29"/>
      <c r="S262" s="29" t="s">
        <v>33</v>
      </c>
      <c r="T262" s="84">
        <v>44165</v>
      </c>
      <c r="U262" s="95" t="s">
        <v>1240</v>
      </c>
      <c r="V262" s="54" t="s">
        <v>66</v>
      </c>
      <c r="W262" s="95" t="s">
        <v>1241</v>
      </c>
      <c r="X262" s="95" t="s">
        <v>1239</v>
      </c>
      <c r="Y262" s="95" t="s">
        <v>1239</v>
      </c>
      <c r="Z262" s="95" t="s">
        <v>1256</v>
      </c>
      <c r="AA262" s="95" t="s">
        <v>1284</v>
      </c>
      <c r="AB262" s="95" t="s">
        <v>1256</v>
      </c>
      <c r="AC262" s="95" t="s">
        <v>1239</v>
      </c>
      <c r="AD262" s="95" t="s">
        <v>66</v>
      </c>
    </row>
    <row r="263" spans="1:30" ht="15.75" x14ac:dyDescent="0.25">
      <c r="A263" s="35" t="s">
        <v>60</v>
      </c>
      <c r="B263" s="35" t="s">
        <v>662</v>
      </c>
      <c r="C263" s="31" t="s">
        <v>633</v>
      </c>
      <c r="D263" s="31" t="s">
        <v>655</v>
      </c>
      <c r="E263" s="51"/>
      <c r="F263" s="51"/>
      <c r="G263" s="51"/>
      <c r="H263" s="51">
        <v>-6.433853</v>
      </c>
      <c r="I263" s="51">
        <v>-50.048369000000001</v>
      </c>
      <c r="J263" s="29" t="s">
        <v>1017</v>
      </c>
      <c r="K263" s="24" t="s">
        <v>1018</v>
      </c>
      <c r="L263" s="29" t="s">
        <v>1035</v>
      </c>
      <c r="M263" s="35" t="s">
        <v>363</v>
      </c>
      <c r="N263" s="54"/>
      <c r="O263" s="24" t="s">
        <v>1173</v>
      </c>
      <c r="P263" s="51"/>
      <c r="Q263" s="54"/>
      <c r="R263" s="29"/>
      <c r="S263" s="29"/>
      <c r="T263" s="84" t="s">
        <v>1157</v>
      </c>
      <c r="U263" s="95"/>
      <c r="V263" s="54" t="s">
        <v>66</v>
      </c>
      <c r="W263" s="95"/>
      <c r="X263" s="95" t="s">
        <v>1241</v>
      </c>
      <c r="Y263" s="95"/>
      <c r="Z263" s="95"/>
      <c r="AA263" s="95"/>
      <c r="AB263" s="95"/>
      <c r="AC263" s="95"/>
      <c r="AD263" s="95"/>
    </row>
    <row r="264" spans="1:30" ht="15.75" x14ac:dyDescent="0.25">
      <c r="A264" s="35" t="s">
        <v>60</v>
      </c>
      <c r="B264" s="31" t="s">
        <v>663</v>
      </c>
      <c r="C264" s="31" t="s">
        <v>633</v>
      </c>
      <c r="D264" s="31" t="s">
        <v>655</v>
      </c>
      <c r="E264" s="51"/>
      <c r="F264" s="51"/>
      <c r="G264" s="51"/>
      <c r="H264" s="51">
        <v>-6.433853</v>
      </c>
      <c r="I264" s="51">
        <v>-50.048369000000001</v>
      </c>
      <c r="J264" s="29" t="s">
        <v>1017</v>
      </c>
      <c r="K264" s="24" t="s">
        <v>1018</v>
      </c>
      <c r="L264" s="29" t="s">
        <v>1035</v>
      </c>
      <c r="M264" s="31" t="s">
        <v>363</v>
      </c>
      <c r="N264" s="29"/>
      <c r="O264" s="24" t="s">
        <v>1173</v>
      </c>
      <c r="P264" s="75"/>
      <c r="Q264" s="75"/>
      <c r="R264" s="29"/>
      <c r="S264" s="29"/>
      <c r="T264" s="84" t="s">
        <v>1157</v>
      </c>
      <c r="U264" s="95"/>
      <c r="V264" s="54" t="s">
        <v>66</v>
      </c>
      <c r="W264" s="95"/>
      <c r="X264" s="95" t="s">
        <v>1241</v>
      </c>
      <c r="Y264" s="95"/>
      <c r="Z264" s="95"/>
      <c r="AA264" s="95"/>
      <c r="AB264" s="95"/>
      <c r="AC264" s="95"/>
      <c r="AD264" s="95"/>
    </row>
    <row r="265" spans="1:30" ht="15.75" x14ac:dyDescent="0.25">
      <c r="A265" s="33" t="s">
        <v>60</v>
      </c>
      <c r="B265" s="31" t="s">
        <v>664</v>
      </c>
      <c r="C265" s="31" t="s">
        <v>633</v>
      </c>
      <c r="D265" s="31" t="s">
        <v>655</v>
      </c>
      <c r="E265" s="51"/>
      <c r="F265" s="51"/>
      <c r="G265" s="51"/>
      <c r="H265" s="51">
        <v>-6.4079329999999999</v>
      </c>
      <c r="I265" s="51">
        <v>-50.044981</v>
      </c>
      <c r="J265" s="29" t="s">
        <v>1017</v>
      </c>
      <c r="K265" s="24" t="s">
        <v>1018</v>
      </c>
      <c r="L265" s="29" t="s">
        <v>1035</v>
      </c>
      <c r="M265" s="35" t="s">
        <v>363</v>
      </c>
      <c r="N265" s="54"/>
      <c r="O265" s="24" t="s">
        <v>1173</v>
      </c>
      <c r="P265" s="54">
        <v>202.43</v>
      </c>
      <c r="Q265" s="54">
        <v>100</v>
      </c>
      <c r="R265" s="29"/>
      <c r="S265" s="29"/>
      <c r="T265" s="85" t="s">
        <v>1157</v>
      </c>
      <c r="U265" s="95"/>
      <c r="V265" s="54" t="s">
        <v>66</v>
      </c>
      <c r="W265" s="95"/>
      <c r="X265" s="95" t="s">
        <v>1241</v>
      </c>
      <c r="Y265" s="95"/>
      <c r="Z265" s="95"/>
      <c r="AA265" s="95"/>
      <c r="AB265" s="95"/>
      <c r="AC265" s="95"/>
      <c r="AD265" s="95"/>
    </row>
    <row r="266" spans="1:30" ht="15.75" x14ac:dyDescent="0.25">
      <c r="A266" s="33" t="s">
        <v>60</v>
      </c>
      <c r="B266" s="31" t="s">
        <v>665</v>
      </c>
      <c r="C266" s="31" t="s">
        <v>633</v>
      </c>
      <c r="D266" s="31" t="s">
        <v>655</v>
      </c>
      <c r="E266" s="51"/>
      <c r="F266" s="51"/>
      <c r="G266" s="51"/>
      <c r="H266" s="51">
        <v>-6.4057310000000003</v>
      </c>
      <c r="I266" s="51">
        <v>-50.057028000000003</v>
      </c>
      <c r="J266" s="29" t="s">
        <v>1017</v>
      </c>
      <c r="K266" s="24" t="s">
        <v>1018</v>
      </c>
      <c r="L266" s="29" t="s">
        <v>1035</v>
      </c>
      <c r="M266" s="35" t="s">
        <v>363</v>
      </c>
      <c r="N266" s="54"/>
      <c r="O266" s="24" t="s">
        <v>1173</v>
      </c>
      <c r="P266" s="54">
        <v>199.81</v>
      </c>
      <c r="Q266" s="54">
        <v>100000</v>
      </c>
      <c r="R266" s="29"/>
      <c r="S266" s="29"/>
      <c r="T266" s="85" t="s">
        <v>1157</v>
      </c>
      <c r="U266" s="95"/>
      <c r="V266" s="54" t="s">
        <v>66</v>
      </c>
      <c r="W266" s="95"/>
      <c r="X266" s="95" t="s">
        <v>1241</v>
      </c>
      <c r="Y266" s="95"/>
      <c r="Z266" s="95"/>
      <c r="AA266" s="95"/>
      <c r="AB266" s="95"/>
      <c r="AC266" s="95"/>
      <c r="AD266" s="95"/>
    </row>
    <row r="267" spans="1:30" ht="15.75" x14ac:dyDescent="0.25">
      <c r="A267" s="33" t="s">
        <v>60</v>
      </c>
      <c r="B267" s="31" t="s">
        <v>666</v>
      </c>
      <c r="C267" s="31" t="s">
        <v>633</v>
      </c>
      <c r="D267" s="31" t="s">
        <v>655</v>
      </c>
      <c r="E267" s="51"/>
      <c r="F267" s="51"/>
      <c r="G267" s="51"/>
      <c r="H267" s="51">
        <v>-6.4025439999999998</v>
      </c>
      <c r="I267" s="51">
        <v>-50.075189999999999</v>
      </c>
      <c r="J267" s="29" t="s">
        <v>1017</v>
      </c>
      <c r="K267" s="24" t="s">
        <v>1018</v>
      </c>
      <c r="L267" s="29" t="s">
        <v>1035</v>
      </c>
      <c r="M267" s="35" t="s">
        <v>363</v>
      </c>
      <c r="N267" s="54"/>
      <c r="O267" s="24" t="s">
        <v>1173</v>
      </c>
      <c r="P267" s="51">
        <v>208.32</v>
      </c>
      <c r="Q267" s="51">
        <v>1120</v>
      </c>
      <c r="R267" s="29"/>
      <c r="S267" s="29"/>
      <c r="T267" s="85" t="s">
        <v>1157</v>
      </c>
      <c r="U267" s="95"/>
      <c r="V267" s="54" t="s">
        <v>66</v>
      </c>
      <c r="W267" s="95"/>
      <c r="X267" s="95" t="s">
        <v>1241</v>
      </c>
      <c r="Y267" s="95"/>
      <c r="Z267" s="95"/>
      <c r="AA267" s="95"/>
      <c r="AB267" s="95"/>
      <c r="AC267" s="95"/>
      <c r="AD267" s="95"/>
    </row>
    <row r="268" spans="1:30" ht="15.75" x14ac:dyDescent="0.25">
      <c r="A268" s="33" t="s">
        <v>60</v>
      </c>
      <c r="B268" s="31" t="s">
        <v>667</v>
      </c>
      <c r="C268" s="31" t="s">
        <v>633</v>
      </c>
      <c r="D268" s="31" t="s">
        <v>655</v>
      </c>
      <c r="E268" s="51"/>
      <c r="F268" s="51"/>
      <c r="G268" s="51"/>
      <c r="H268" s="51">
        <v>-6.4113119999999997</v>
      </c>
      <c r="I268" s="51">
        <v>-50.033284000000002</v>
      </c>
      <c r="J268" s="29" t="s">
        <v>1017</v>
      </c>
      <c r="K268" s="24" t="s">
        <v>1018</v>
      </c>
      <c r="L268" s="29" t="s">
        <v>1035</v>
      </c>
      <c r="M268" s="35" t="s">
        <v>363</v>
      </c>
      <c r="N268" s="54"/>
      <c r="O268" s="24" t="s">
        <v>1173</v>
      </c>
      <c r="P268" s="51">
        <v>200.95</v>
      </c>
      <c r="Q268" s="51">
        <v>7000</v>
      </c>
      <c r="R268" s="29"/>
      <c r="S268" s="29"/>
      <c r="T268" s="85" t="s">
        <v>1157</v>
      </c>
      <c r="U268" s="95"/>
      <c r="V268" s="54" t="s">
        <v>66</v>
      </c>
      <c r="W268" s="95"/>
      <c r="X268" s="95" t="s">
        <v>1241</v>
      </c>
      <c r="Y268" s="95"/>
      <c r="Z268" s="95"/>
      <c r="AA268" s="95"/>
      <c r="AB268" s="95"/>
      <c r="AC268" s="95"/>
      <c r="AD268" s="95"/>
    </row>
    <row r="269" spans="1:30" ht="15.75" x14ac:dyDescent="0.25">
      <c r="A269" s="33" t="s">
        <v>60</v>
      </c>
      <c r="B269" s="31" t="s">
        <v>668</v>
      </c>
      <c r="C269" s="31" t="s">
        <v>633</v>
      </c>
      <c r="D269" s="31" t="s">
        <v>655</v>
      </c>
      <c r="E269" s="51"/>
      <c r="F269" s="51"/>
      <c r="G269" s="51"/>
      <c r="H269" s="51">
        <v>-6.4213579999999997</v>
      </c>
      <c r="I269" s="51">
        <v>-50.036175999999998</v>
      </c>
      <c r="J269" s="29" t="s">
        <v>1017</v>
      </c>
      <c r="K269" s="24" t="s">
        <v>1018</v>
      </c>
      <c r="L269" s="29" t="s">
        <v>1035</v>
      </c>
      <c r="M269" s="35" t="s">
        <v>363</v>
      </c>
      <c r="N269" s="54"/>
      <c r="O269" s="24" t="s">
        <v>1173</v>
      </c>
      <c r="P269" s="51">
        <v>200.73</v>
      </c>
      <c r="Q269" s="51">
        <v>6000</v>
      </c>
      <c r="R269" s="29"/>
      <c r="S269" s="29"/>
      <c r="T269" s="85" t="s">
        <v>1157</v>
      </c>
      <c r="U269" s="95"/>
      <c r="V269" s="54" t="s">
        <v>66</v>
      </c>
      <c r="W269" s="95"/>
      <c r="X269" s="95" t="s">
        <v>1241</v>
      </c>
      <c r="Y269" s="95"/>
      <c r="Z269" s="95"/>
      <c r="AA269" s="95"/>
      <c r="AB269" s="95"/>
      <c r="AC269" s="95"/>
      <c r="AD269" s="95"/>
    </row>
    <row r="270" spans="1:30" ht="15.75" x14ac:dyDescent="0.25">
      <c r="A270" s="33" t="s">
        <v>60</v>
      </c>
      <c r="B270" s="31" t="s">
        <v>669</v>
      </c>
      <c r="C270" s="31" t="s">
        <v>633</v>
      </c>
      <c r="D270" s="31" t="s">
        <v>655</v>
      </c>
      <c r="E270" s="51"/>
      <c r="F270" s="51"/>
      <c r="G270" s="51"/>
      <c r="H270" s="51">
        <v>-6.4059699999999999</v>
      </c>
      <c r="I270" s="51">
        <v>-50.084234000000002</v>
      </c>
      <c r="J270" s="29" t="s">
        <v>1017</v>
      </c>
      <c r="K270" s="24" t="s">
        <v>1018</v>
      </c>
      <c r="L270" s="29" t="s">
        <v>1035</v>
      </c>
      <c r="M270" s="35" t="s">
        <v>363</v>
      </c>
      <c r="N270" s="54"/>
      <c r="O270" s="24" t="s">
        <v>1173</v>
      </c>
      <c r="P270" s="51">
        <v>208.51</v>
      </c>
      <c r="Q270" s="51">
        <v>50000</v>
      </c>
      <c r="R270" s="29"/>
      <c r="S270" s="29"/>
      <c r="T270" s="85" t="s">
        <v>1157</v>
      </c>
      <c r="U270" s="95"/>
      <c r="V270" s="54" t="s">
        <v>66</v>
      </c>
      <c r="W270" s="95"/>
      <c r="X270" s="95" t="s">
        <v>1241</v>
      </c>
      <c r="Y270" s="95"/>
      <c r="Z270" s="95"/>
      <c r="AA270" s="95"/>
      <c r="AB270" s="95"/>
      <c r="AC270" s="95"/>
      <c r="AD270" s="95"/>
    </row>
    <row r="271" spans="1:30" ht="15.75" x14ac:dyDescent="0.25">
      <c r="A271" s="33" t="s">
        <v>60</v>
      </c>
      <c r="B271" s="31" t="s">
        <v>670</v>
      </c>
      <c r="C271" s="31" t="s">
        <v>633</v>
      </c>
      <c r="D271" s="31" t="s">
        <v>655</v>
      </c>
      <c r="E271" s="51"/>
      <c r="F271" s="51"/>
      <c r="G271" s="51"/>
      <c r="H271" s="51">
        <v>-6.433853</v>
      </c>
      <c r="I271" s="51">
        <v>-50.048369000000001</v>
      </c>
      <c r="J271" s="29" t="s">
        <v>1017</v>
      </c>
      <c r="K271" s="24" t="s">
        <v>1018</v>
      </c>
      <c r="L271" s="29" t="s">
        <v>1035</v>
      </c>
      <c r="M271" s="35" t="s">
        <v>363</v>
      </c>
      <c r="N271" s="54"/>
      <c r="O271" s="24" t="s">
        <v>1173</v>
      </c>
      <c r="P271" s="51">
        <v>205.1</v>
      </c>
      <c r="Q271" s="51">
        <v>200000</v>
      </c>
      <c r="R271" s="29"/>
      <c r="S271" s="29"/>
      <c r="T271" s="85" t="s">
        <v>1157</v>
      </c>
      <c r="U271" s="95"/>
      <c r="V271" s="54" t="s">
        <v>66</v>
      </c>
      <c r="W271" s="95"/>
      <c r="X271" s="95" t="s">
        <v>1241</v>
      </c>
      <c r="Y271" s="95"/>
      <c r="Z271" s="95"/>
      <c r="AA271" s="95"/>
      <c r="AB271" s="95"/>
      <c r="AC271" s="95"/>
      <c r="AD271" s="95"/>
    </row>
    <row r="272" spans="1:30" ht="15.75" x14ac:dyDescent="0.25">
      <c r="A272" s="33" t="s">
        <v>60</v>
      </c>
      <c r="B272" s="31" t="s">
        <v>673</v>
      </c>
      <c r="C272" s="31" t="s">
        <v>671</v>
      </c>
      <c r="D272" s="31" t="s">
        <v>672</v>
      </c>
      <c r="E272" s="51"/>
      <c r="F272" s="51"/>
      <c r="G272" s="51"/>
      <c r="H272" s="51"/>
      <c r="I272" s="51"/>
      <c r="J272" s="29" t="s">
        <v>1036</v>
      </c>
      <c r="K272" s="24" t="s">
        <v>1037</v>
      </c>
      <c r="L272" s="29" t="s">
        <v>672</v>
      </c>
      <c r="M272" s="35" t="s">
        <v>363</v>
      </c>
      <c r="N272" s="54"/>
      <c r="O272" s="24" t="s">
        <v>66</v>
      </c>
      <c r="P272" s="51"/>
      <c r="Q272" s="51"/>
      <c r="R272" s="29"/>
      <c r="S272" s="29"/>
      <c r="T272" s="85" t="s">
        <v>1157</v>
      </c>
      <c r="U272" s="95"/>
      <c r="V272" s="54" t="s">
        <v>66</v>
      </c>
      <c r="W272" s="95"/>
      <c r="X272" s="95" t="s">
        <v>1241</v>
      </c>
      <c r="Y272" s="95"/>
      <c r="Z272" s="95"/>
      <c r="AA272" s="95"/>
      <c r="AB272" s="95"/>
      <c r="AC272" s="95"/>
      <c r="AD272" s="95"/>
    </row>
    <row r="273" spans="1:30" ht="15.75" x14ac:dyDescent="0.25">
      <c r="A273" s="33" t="s">
        <v>60</v>
      </c>
      <c r="B273" s="31" t="s">
        <v>675</v>
      </c>
      <c r="C273" s="31" t="s">
        <v>671</v>
      </c>
      <c r="D273" s="31" t="s">
        <v>674</v>
      </c>
      <c r="E273" s="51">
        <v>-2.5983521891981489</v>
      </c>
      <c r="F273" s="51">
        <v>121.36420154919414</v>
      </c>
      <c r="G273" s="51" t="s">
        <v>1020</v>
      </c>
      <c r="H273" s="51">
        <v>-2.5983521891981489</v>
      </c>
      <c r="I273" s="51">
        <v>121.36420154919414</v>
      </c>
      <c r="J273" s="29" t="s">
        <v>1036</v>
      </c>
      <c r="K273" s="24" t="s">
        <v>1038</v>
      </c>
      <c r="L273" s="29" t="s">
        <v>1039</v>
      </c>
      <c r="M273" s="35" t="s">
        <v>363</v>
      </c>
      <c r="N273" s="54">
        <v>38530</v>
      </c>
      <c r="O273" s="24" t="s">
        <v>1179</v>
      </c>
      <c r="P273" s="51">
        <v>2</v>
      </c>
      <c r="Q273" s="51">
        <v>2815.9728560600001</v>
      </c>
      <c r="R273" s="29"/>
      <c r="S273" s="29"/>
      <c r="T273" s="85" t="s">
        <v>1157</v>
      </c>
      <c r="U273" s="95"/>
      <c r="V273" s="54" t="s">
        <v>66</v>
      </c>
      <c r="W273" s="95"/>
      <c r="X273" s="95" t="s">
        <v>1241</v>
      </c>
      <c r="Y273" s="95"/>
      <c r="Z273" s="95"/>
      <c r="AA273" s="95"/>
      <c r="AB273" s="95"/>
      <c r="AC273" s="95"/>
      <c r="AD273" s="95"/>
    </row>
    <row r="274" spans="1:30" ht="15.75" x14ac:dyDescent="0.25">
      <c r="A274" s="24" t="s">
        <v>60</v>
      </c>
      <c r="B274" s="28" t="s">
        <v>676</v>
      </c>
      <c r="C274" s="28" t="s">
        <v>671</v>
      </c>
      <c r="D274" s="28" t="s">
        <v>674</v>
      </c>
      <c r="E274" s="54">
        <v>-2.6002781453143524</v>
      </c>
      <c r="F274" s="54">
        <v>121.3724411339028</v>
      </c>
      <c r="G274" s="54" t="s">
        <v>1020</v>
      </c>
      <c r="H274" s="54">
        <v>-2.6002781453143524</v>
      </c>
      <c r="I274" s="54">
        <v>121.3724411339028</v>
      </c>
      <c r="J274" s="29" t="s">
        <v>1036</v>
      </c>
      <c r="K274" s="51" t="s">
        <v>1038</v>
      </c>
      <c r="L274" s="51" t="s">
        <v>1039</v>
      </c>
      <c r="M274" s="23" t="s">
        <v>1100</v>
      </c>
      <c r="N274" s="54">
        <v>38530</v>
      </c>
      <c r="O274" s="24" t="s">
        <v>1179</v>
      </c>
      <c r="P274" s="54">
        <v>2</v>
      </c>
      <c r="Q274" s="54">
        <v>4464.7874079600006</v>
      </c>
      <c r="R274" s="29"/>
      <c r="S274" s="29"/>
      <c r="T274" s="85" t="s">
        <v>1157</v>
      </c>
      <c r="U274" s="23"/>
      <c r="V274" s="54" t="s">
        <v>66</v>
      </c>
      <c r="W274" s="23"/>
      <c r="X274" s="23" t="s">
        <v>1241</v>
      </c>
      <c r="Y274" s="23"/>
      <c r="Z274" s="23"/>
      <c r="AA274" s="23"/>
      <c r="AB274" s="23"/>
      <c r="AC274" s="23"/>
      <c r="AD274" s="23"/>
    </row>
    <row r="275" spans="1:30" ht="15.75" x14ac:dyDescent="0.25">
      <c r="A275" s="24" t="s">
        <v>60</v>
      </c>
      <c r="B275" s="28" t="s">
        <v>677</v>
      </c>
      <c r="C275" s="28" t="s">
        <v>671</v>
      </c>
      <c r="D275" s="28" t="s">
        <v>674</v>
      </c>
      <c r="E275" s="51">
        <v>-2.5977072226759113</v>
      </c>
      <c r="F275" s="51">
        <v>121.3634602209267</v>
      </c>
      <c r="G275" s="51" t="s">
        <v>1020</v>
      </c>
      <c r="H275" s="51">
        <v>-2.5977072226759113</v>
      </c>
      <c r="I275" s="51">
        <v>121.3634602209267</v>
      </c>
      <c r="J275" s="29" t="s">
        <v>1036</v>
      </c>
      <c r="K275" s="51" t="s">
        <v>1038</v>
      </c>
      <c r="L275" s="51" t="s">
        <v>1039</v>
      </c>
      <c r="M275" s="23" t="s">
        <v>363</v>
      </c>
      <c r="N275" s="51" t="s">
        <v>1145</v>
      </c>
      <c r="O275" s="24" t="s">
        <v>1179</v>
      </c>
      <c r="P275" s="51">
        <v>5.43</v>
      </c>
      <c r="Q275" s="51">
        <v>29250.85906377</v>
      </c>
      <c r="R275" s="29"/>
      <c r="S275" s="29"/>
      <c r="T275" s="85" t="s">
        <v>1157</v>
      </c>
      <c r="U275" s="23"/>
      <c r="V275" s="54" t="s">
        <v>66</v>
      </c>
      <c r="W275" s="23"/>
      <c r="X275" s="23" t="s">
        <v>1241</v>
      </c>
      <c r="Y275" s="23"/>
      <c r="Z275" s="23"/>
      <c r="AA275" s="23"/>
      <c r="AB275" s="23"/>
      <c r="AC275" s="23"/>
      <c r="AD275" s="23"/>
    </row>
    <row r="276" spans="1:30" ht="15.75" x14ac:dyDescent="0.25">
      <c r="A276" s="24" t="s">
        <v>60</v>
      </c>
      <c r="B276" s="28" t="s">
        <v>678</v>
      </c>
      <c r="C276" s="28" t="s">
        <v>671</v>
      </c>
      <c r="D276" s="28" t="s">
        <v>674</v>
      </c>
      <c r="E276" s="51">
        <v>-2.5975549999999998</v>
      </c>
      <c r="F276" s="51">
        <v>121.37469900000001</v>
      </c>
      <c r="G276" s="51" t="s">
        <v>1020</v>
      </c>
      <c r="H276" s="51">
        <v>-2.5975549999999998</v>
      </c>
      <c r="I276" s="51">
        <v>121.37469900000001</v>
      </c>
      <c r="J276" s="29" t="s">
        <v>1036</v>
      </c>
      <c r="K276" s="51" t="s">
        <v>1038</v>
      </c>
      <c r="L276" s="51" t="s">
        <v>1039</v>
      </c>
      <c r="M276" s="23" t="s">
        <v>363</v>
      </c>
      <c r="N276" s="51">
        <v>2016</v>
      </c>
      <c r="O276" s="24" t="s">
        <v>1177</v>
      </c>
      <c r="P276" s="51">
        <v>1</v>
      </c>
      <c r="Q276" s="51">
        <v>1614977.811</v>
      </c>
      <c r="R276" s="29"/>
      <c r="S276" s="29"/>
      <c r="T276" s="85" t="s">
        <v>1157</v>
      </c>
      <c r="U276" s="23"/>
      <c r="V276" s="54" t="s">
        <v>66</v>
      </c>
      <c r="W276" s="23"/>
      <c r="X276" s="23" t="s">
        <v>1241</v>
      </c>
      <c r="Y276" s="23"/>
      <c r="Z276" s="23"/>
      <c r="AA276" s="23"/>
      <c r="AB276" s="23"/>
      <c r="AC276" s="23"/>
      <c r="AD276" s="23"/>
    </row>
    <row r="277" spans="1:30" ht="15.75" x14ac:dyDescent="0.25">
      <c r="A277" s="24" t="s">
        <v>60</v>
      </c>
      <c r="B277" s="28" t="s">
        <v>679</v>
      </c>
      <c r="C277" s="28" t="s">
        <v>671</v>
      </c>
      <c r="D277" s="28" t="s">
        <v>674</v>
      </c>
      <c r="E277" s="51">
        <v>-2.5415114855567515</v>
      </c>
      <c r="F277" s="51">
        <v>121.3627578538643</v>
      </c>
      <c r="G277" s="51" t="s">
        <v>1020</v>
      </c>
      <c r="H277" s="51">
        <v>-2.5415114855567515</v>
      </c>
      <c r="I277" s="51">
        <v>121.3627578538643</v>
      </c>
      <c r="J277" s="29" t="s">
        <v>1036</v>
      </c>
      <c r="K277" s="51" t="s">
        <v>1038</v>
      </c>
      <c r="L277" s="51" t="s">
        <v>1039</v>
      </c>
      <c r="M277" s="23" t="s">
        <v>363</v>
      </c>
      <c r="N277" s="51">
        <v>38528</v>
      </c>
      <c r="O277" s="24" t="s">
        <v>1179</v>
      </c>
      <c r="P277" s="51">
        <v>4.4000000000000004</v>
      </c>
      <c r="Q277" s="51">
        <v>86750.801252549994</v>
      </c>
      <c r="R277" s="29"/>
      <c r="S277" s="29"/>
      <c r="T277" s="85" t="s">
        <v>1157</v>
      </c>
      <c r="U277" s="23"/>
      <c r="V277" s="54" t="s">
        <v>66</v>
      </c>
      <c r="W277" s="23"/>
      <c r="X277" s="23" t="s">
        <v>1241</v>
      </c>
      <c r="Y277" s="23"/>
      <c r="Z277" s="23"/>
      <c r="AA277" s="23"/>
      <c r="AB277" s="23"/>
      <c r="AC277" s="23"/>
      <c r="AD277" s="23"/>
    </row>
    <row r="278" spans="1:30" ht="15.75" x14ac:dyDescent="0.25">
      <c r="A278" s="24" t="s">
        <v>60</v>
      </c>
      <c r="B278" s="28" t="s">
        <v>680</v>
      </c>
      <c r="C278" s="28" t="s">
        <v>671</v>
      </c>
      <c r="D278" s="28" t="s">
        <v>674</v>
      </c>
      <c r="E278" s="51">
        <v>-2.5793200000000001</v>
      </c>
      <c r="F278" s="51">
        <v>121.42195</v>
      </c>
      <c r="G278" s="51" t="s">
        <v>1020</v>
      </c>
      <c r="H278" s="51">
        <v>-2.5793200000000001</v>
      </c>
      <c r="I278" s="51">
        <v>121.42195</v>
      </c>
      <c r="J278" s="29" t="s">
        <v>1036</v>
      </c>
      <c r="K278" s="51" t="s">
        <v>1038</v>
      </c>
      <c r="L278" s="51" t="s">
        <v>1039</v>
      </c>
      <c r="M278" s="23" t="s">
        <v>1100</v>
      </c>
      <c r="N278" s="51">
        <v>2012</v>
      </c>
      <c r="O278" s="24" t="s">
        <v>1177</v>
      </c>
      <c r="P278" s="51">
        <v>2</v>
      </c>
      <c r="Q278" s="51">
        <v>121748.02</v>
      </c>
      <c r="R278" s="29"/>
      <c r="S278" s="29"/>
      <c r="T278" s="85" t="s">
        <v>1157</v>
      </c>
      <c r="U278" s="23"/>
      <c r="V278" s="54" t="s">
        <v>66</v>
      </c>
      <c r="W278" s="23"/>
      <c r="X278" s="23" t="s">
        <v>1241</v>
      </c>
      <c r="Y278" s="23"/>
      <c r="Z278" s="23"/>
      <c r="AA278" s="23"/>
      <c r="AB278" s="23"/>
      <c r="AC278" s="23"/>
      <c r="AD278" s="23"/>
    </row>
    <row r="279" spans="1:30" ht="15.75" x14ac:dyDescent="0.25">
      <c r="A279" s="24" t="s">
        <v>60</v>
      </c>
      <c r="B279" s="28" t="s">
        <v>681</v>
      </c>
      <c r="C279" s="28" t="s">
        <v>671</v>
      </c>
      <c r="D279" s="28" t="s">
        <v>674</v>
      </c>
      <c r="E279" s="51">
        <v>-2.5786950000000002</v>
      </c>
      <c r="F279" s="51">
        <v>121.42139299999999</v>
      </c>
      <c r="G279" s="51" t="s">
        <v>1020</v>
      </c>
      <c r="H279" s="51">
        <v>-2.5786950000000002</v>
      </c>
      <c r="I279" s="51">
        <v>121.42139299999999</v>
      </c>
      <c r="J279" s="29" t="s">
        <v>1036</v>
      </c>
      <c r="K279" s="51" t="s">
        <v>1038</v>
      </c>
      <c r="L279" s="51" t="s">
        <v>1039</v>
      </c>
      <c r="M279" s="23" t="s">
        <v>363</v>
      </c>
      <c r="N279" s="51"/>
      <c r="O279" s="24" t="s">
        <v>66</v>
      </c>
      <c r="P279" s="51"/>
      <c r="Q279" s="51"/>
      <c r="R279" s="29"/>
      <c r="S279" s="29"/>
      <c r="T279" s="85" t="s">
        <v>1157</v>
      </c>
      <c r="U279" s="23"/>
      <c r="V279" s="54" t="s">
        <v>66</v>
      </c>
      <c r="W279" s="23"/>
      <c r="X279" s="23" t="s">
        <v>1241</v>
      </c>
      <c r="Y279" s="23"/>
      <c r="Z279" s="23"/>
      <c r="AA279" s="23"/>
      <c r="AB279" s="23"/>
      <c r="AC279" s="23"/>
      <c r="AD279" s="23"/>
    </row>
    <row r="280" spans="1:30" ht="15.75" x14ac:dyDescent="0.25">
      <c r="A280" s="24" t="s">
        <v>60</v>
      </c>
      <c r="B280" s="28" t="s">
        <v>682</v>
      </c>
      <c r="C280" s="28" t="s">
        <v>671</v>
      </c>
      <c r="D280" s="28" t="s">
        <v>674</v>
      </c>
      <c r="E280" s="51">
        <v>-2.5870730292368287</v>
      </c>
      <c r="F280" s="51">
        <v>121.38728077282927</v>
      </c>
      <c r="G280" s="51" t="s">
        <v>1020</v>
      </c>
      <c r="H280" s="51">
        <v>-2.5870730292368287</v>
      </c>
      <c r="I280" s="51">
        <v>121.38728077282927</v>
      </c>
      <c r="J280" s="29" t="s">
        <v>1036</v>
      </c>
      <c r="K280" s="51" t="s">
        <v>1038</v>
      </c>
      <c r="L280" s="51" t="s">
        <v>1039</v>
      </c>
      <c r="M280" s="23" t="s">
        <v>363</v>
      </c>
      <c r="N280" s="51">
        <v>2016</v>
      </c>
      <c r="O280" s="24" t="s">
        <v>1179</v>
      </c>
      <c r="P280" s="51">
        <v>2.5</v>
      </c>
      <c r="Q280" s="51">
        <v>36896.029691100004</v>
      </c>
      <c r="R280" s="29"/>
      <c r="S280" s="29"/>
      <c r="T280" s="85" t="s">
        <v>1157</v>
      </c>
      <c r="U280" s="23"/>
      <c r="V280" s="54" t="s">
        <v>66</v>
      </c>
      <c r="W280" s="23"/>
      <c r="X280" s="23" t="s">
        <v>1241</v>
      </c>
      <c r="Y280" s="23"/>
      <c r="Z280" s="23"/>
      <c r="AA280" s="23"/>
      <c r="AB280" s="23"/>
      <c r="AC280" s="23"/>
      <c r="AD280" s="23"/>
    </row>
    <row r="281" spans="1:30" ht="15.75" x14ac:dyDescent="0.25">
      <c r="A281" s="24" t="s">
        <v>60</v>
      </c>
      <c r="B281" s="28" t="s">
        <v>683</v>
      </c>
      <c r="C281" s="28" t="s">
        <v>671</v>
      </c>
      <c r="D281" s="28" t="s">
        <v>674</v>
      </c>
      <c r="E281" s="51">
        <v>-2.5873346961052328</v>
      </c>
      <c r="F281" s="51">
        <v>121.39823208829014</v>
      </c>
      <c r="G281" s="51" t="s">
        <v>1020</v>
      </c>
      <c r="H281" s="51">
        <v>-2.5873346961052328</v>
      </c>
      <c r="I281" s="51">
        <v>121.39823208829014</v>
      </c>
      <c r="J281" s="29" t="s">
        <v>1036</v>
      </c>
      <c r="K281" s="51" t="s">
        <v>1038</v>
      </c>
      <c r="L281" s="51" t="s">
        <v>1039</v>
      </c>
      <c r="M281" s="23" t="s">
        <v>363</v>
      </c>
      <c r="N281" s="54">
        <v>2016</v>
      </c>
      <c r="O281" s="24" t="s">
        <v>1179</v>
      </c>
      <c r="P281" s="54">
        <v>2.5</v>
      </c>
      <c r="Q281" s="54">
        <v>23374.301348459998</v>
      </c>
      <c r="R281" s="29"/>
      <c r="S281" s="29"/>
      <c r="T281" s="85" t="s">
        <v>1157</v>
      </c>
      <c r="U281" s="23"/>
      <c r="V281" s="54" t="s">
        <v>66</v>
      </c>
      <c r="W281" s="23"/>
      <c r="X281" s="23" t="s">
        <v>1241</v>
      </c>
      <c r="Y281" s="23"/>
      <c r="Z281" s="23"/>
      <c r="AA281" s="23"/>
      <c r="AB281" s="23"/>
      <c r="AC281" s="23"/>
      <c r="AD281" s="23"/>
    </row>
    <row r="282" spans="1:30" ht="15.75" x14ac:dyDescent="0.25">
      <c r="A282" s="24" t="s">
        <v>60</v>
      </c>
      <c r="B282" s="28" t="s">
        <v>684</v>
      </c>
      <c r="C282" s="28" t="s">
        <v>671</v>
      </c>
      <c r="D282" s="28" t="s">
        <v>674</v>
      </c>
      <c r="E282" s="51">
        <v>-2.593712448407492</v>
      </c>
      <c r="F282" s="51">
        <v>121.41566451438071</v>
      </c>
      <c r="G282" s="51" t="s">
        <v>1020</v>
      </c>
      <c r="H282" s="51">
        <v>-2.593712448407492</v>
      </c>
      <c r="I282" s="51">
        <v>121.41566451438071</v>
      </c>
      <c r="J282" s="29" t="s">
        <v>1036</v>
      </c>
      <c r="K282" s="51" t="s">
        <v>1038</v>
      </c>
      <c r="L282" s="51" t="s">
        <v>1039</v>
      </c>
      <c r="M282" s="23" t="s">
        <v>363</v>
      </c>
      <c r="N282" s="51">
        <v>2003</v>
      </c>
      <c r="O282" s="24" t="s">
        <v>66</v>
      </c>
      <c r="P282" s="51">
        <v>22</v>
      </c>
      <c r="Q282" s="51">
        <v>13000000</v>
      </c>
      <c r="R282" s="29"/>
      <c r="S282" s="29"/>
      <c r="T282" s="85" t="s">
        <v>1157</v>
      </c>
      <c r="U282" s="23"/>
      <c r="V282" s="54" t="s">
        <v>66</v>
      </c>
      <c r="W282" s="23"/>
      <c r="X282" s="23" t="s">
        <v>1241</v>
      </c>
      <c r="Y282" s="23"/>
      <c r="Z282" s="23"/>
      <c r="AA282" s="23"/>
      <c r="AB282" s="23"/>
      <c r="AC282" s="23"/>
      <c r="AD282" s="23"/>
    </row>
    <row r="283" spans="1:30" ht="15.75" x14ac:dyDescent="0.25">
      <c r="A283" s="24" t="s">
        <v>60</v>
      </c>
      <c r="B283" s="28" t="s">
        <v>685</v>
      </c>
      <c r="C283" s="28" t="s">
        <v>671</v>
      </c>
      <c r="D283" s="28" t="s">
        <v>674</v>
      </c>
      <c r="E283" s="51">
        <v>-2.5825779999999998</v>
      </c>
      <c r="F283" s="51">
        <v>121.431091</v>
      </c>
      <c r="G283" s="51" t="s">
        <v>1020</v>
      </c>
      <c r="H283" s="51">
        <v>-2.5825779999999998</v>
      </c>
      <c r="I283" s="51">
        <v>121.431091</v>
      </c>
      <c r="J283" s="29" t="s">
        <v>1036</v>
      </c>
      <c r="K283" s="51" t="s">
        <v>1038</v>
      </c>
      <c r="L283" s="51" t="s">
        <v>1039</v>
      </c>
      <c r="M283" s="23" t="s">
        <v>363</v>
      </c>
      <c r="N283" s="51">
        <v>2014</v>
      </c>
      <c r="O283" s="24" t="s">
        <v>1177</v>
      </c>
      <c r="P283" s="51">
        <v>2.5</v>
      </c>
      <c r="Q283" s="51">
        <v>44643.063958749997</v>
      </c>
      <c r="R283" s="29"/>
      <c r="S283" s="29"/>
      <c r="T283" s="85" t="s">
        <v>1157</v>
      </c>
      <c r="U283" s="23"/>
      <c r="V283" s="54" t="s">
        <v>66</v>
      </c>
      <c r="W283" s="23"/>
      <c r="X283" s="23" t="s">
        <v>1241</v>
      </c>
      <c r="Y283" s="23"/>
      <c r="Z283" s="23"/>
      <c r="AA283" s="23"/>
      <c r="AB283" s="23"/>
      <c r="AC283" s="23"/>
      <c r="AD283" s="23"/>
    </row>
    <row r="284" spans="1:30" ht="15.75" x14ac:dyDescent="0.25">
      <c r="A284" s="24" t="s">
        <v>60</v>
      </c>
      <c r="B284" s="28" t="s">
        <v>686</v>
      </c>
      <c r="C284" s="28" t="s">
        <v>671</v>
      </c>
      <c r="D284" s="28" t="s">
        <v>674</v>
      </c>
      <c r="E284" s="51">
        <v>-2.5605607054133266</v>
      </c>
      <c r="F284" s="51">
        <v>121.3760517412282</v>
      </c>
      <c r="G284" s="51" t="s">
        <v>1020</v>
      </c>
      <c r="H284" s="51">
        <v>-2.5605607054133266</v>
      </c>
      <c r="I284" s="51">
        <v>121.3760517412282</v>
      </c>
      <c r="J284" s="29" t="s">
        <v>1036</v>
      </c>
      <c r="K284" s="51" t="s">
        <v>1038</v>
      </c>
      <c r="L284" s="51" t="s">
        <v>1039</v>
      </c>
      <c r="M284" s="23" t="s">
        <v>1100</v>
      </c>
      <c r="N284" s="51">
        <v>40634</v>
      </c>
      <c r="O284" s="24" t="s">
        <v>1179</v>
      </c>
      <c r="P284" s="51">
        <v>2</v>
      </c>
      <c r="Q284" s="51">
        <v>22972.875899999999</v>
      </c>
      <c r="R284" s="29"/>
      <c r="S284" s="29"/>
      <c r="T284" s="85" t="s">
        <v>1157</v>
      </c>
      <c r="U284" s="23"/>
      <c r="V284" s="54" t="s">
        <v>66</v>
      </c>
      <c r="W284" s="23"/>
      <c r="X284" s="23" t="s">
        <v>1241</v>
      </c>
      <c r="Y284" s="23"/>
      <c r="Z284" s="23"/>
      <c r="AA284" s="23"/>
      <c r="AB284" s="23"/>
      <c r="AC284" s="23"/>
      <c r="AD284" s="23"/>
    </row>
    <row r="285" spans="1:30" ht="15.75" x14ac:dyDescent="0.25">
      <c r="A285" s="24" t="s">
        <v>60</v>
      </c>
      <c r="B285" s="28" t="s">
        <v>687</v>
      </c>
      <c r="C285" s="28" t="s">
        <v>671</v>
      </c>
      <c r="D285" s="28" t="s">
        <v>674</v>
      </c>
      <c r="E285" s="51">
        <v>-2.5613866329627917</v>
      </c>
      <c r="F285" s="51">
        <v>121.37591839863865</v>
      </c>
      <c r="G285" s="51" t="s">
        <v>1020</v>
      </c>
      <c r="H285" s="51">
        <v>-2.5613866329627917</v>
      </c>
      <c r="I285" s="51">
        <v>121.37591839863865</v>
      </c>
      <c r="J285" s="29" t="s">
        <v>1036</v>
      </c>
      <c r="K285" s="51" t="s">
        <v>1038</v>
      </c>
      <c r="L285" s="51" t="s">
        <v>1039</v>
      </c>
      <c r="M285" s="23" t="s">
        <v>1100</v>
      </c>
      <c r="N285" s="51">
        <v>40634</v>
      </c>
      <c r="O285" s="24" t="s">
        <v>1179</v>
      </c>
      <c r="P285" s="51">
        <v>2</v>
      </c>
      <c r="Q285" s="51">
        <v>7103.1774000000005</v>
      </c>
      <c r="R285" s="29"/>
      <c r="S285" s="29"/>
      <c r="T285" s="85" t="s">
        <v>1157</v>
      </c>
      <c r="U285" s="23"/>
      <c r="V285" s="54" t="s">
        <v>66</v>
      </c>
      <c r="W285" s="23"/>
      <c r="X285" s="23" t="s">
        <v>1241</v>
      </c>
      <c r="Y285" s="23"/>
      <c r="Z285" s="23"/>
      <c r="AA285" s="23"/>
      <c r="AB285" s="23"/>
      <c r="AC285" s="23"/>
      <c r="AD285" s="23"/>
    </row>
    <row r="286" spans="1:30" ht="15.75" x14ac:dyDescent="0.25">
      <c r="A286" s="24" t="s">
        <v>60</v>
      </c>
      <c r="B286" s="28" t="s">
        <v>688</v>
      </c>
      <c r="C286" s="28" t="s">
        <v>671</v>
      </c>
      <c r="D286" s="28" t="s">
        <v>674</v>
      </c>
      <c r="E286" s="51">
        <v>-2.5941646739078452</v>
      </c>
      <c r="F286" s="51">
        <v>121.35445110428041</v>
      </c>
      <c r="G286" s="51" t="s">
        <v>1020</v>
      </c>
      <c r="H286" s="51">
        <v>-2.5941646739078452</v>
      </c>
      <c r="I286" s="51">
        <v>121.35445110428041</v>
      </c>
      <c r="J286" s="29" t="s">
        <v>1036</v>
      </c>
      <c r="K286" s="51" t="s">
        <v>1038</v>
      </c>
      <c r="L286" s="51" t="s">
        <v>1039</v>
      </c>
      <c r="M286" s="23" t="s">
        <v>363</v>
      </c>
      <c r="N286" s="51">
        <v>2006</v>
      </c>
      <c r="O286" s="24" t="s">
        <v>1179</v>
      </c>
      <c r="P286" s="51">
        <v>1</v>
      </c>
      <c r="Q286" s="51">
        <v>27796.296956309998</v>
      </c>
      <c r="R286" s="29"/>
      <c r="S286" s="29"/>
      <c r="T286" s="85" t="s">
        <v>1157</v>
      </c>
      <c r="U286" s="23"/>
      <c r="V286" s="54" t="s">
        <v>66</v>
      </c>
      <c r="W286" s="23"/>
      <c r="X286" s="23" t="s">
        <v>1241</v>
      </c>
      <c r="Y286" s="23"/>
      <c r="Z286" s="23"/>
      <c r="AA286" s="23"/>
      <c r="AB286" s="23"/>
      <c r="AC286" s="23"/>
      <c r="AD286" s="23"/>
    </row>
    <row r="287" spans="1:30" ht="15.75" x14ac:dyDescent="0.25">
      <c r="A287" s="24" t="s">
        <v>60</v>
      </c>
      <c r="B287" s="28" t="s">
        <v>689</v>
      </c>
      <c r="C287" s="28" t="s">
        <v>671</v>
      </c>
      <c r="D287" s="28" t="s">
        <v>674</v>
      </c>
      <c r="E287" s="51">
        <v>-2.559479702598034</v>
      </c>
      <c r="F287" s="51">
        <v>121.40671762770485</v>
      </c>
      <c r="G287" s="51" t="s">
        <v>1020</v>
      </c>
      <c r="H287" s="51">
        <v>-2.559479702598034</v>
      </c>
      <c r="I287" s="51">
        <v>121.40671762770485</v>
      </c>
      <c r="J287" s="29" t="s">
        <v>1036</v>
      </c>
      <c r="K287" s="51" t="s">
        <v>1038</v>
      </c>
      <c r="L287" s="51" t="s">
        <v>1039</v>
      </c>
      <c r="M287" s="23" t="s">
        <v>363</v>
      </c>
      <c r="N287" s="51">
        <v>2011</v>
      </c>
      <c r="O287" s="24" t="s">
        <v>1179</v>
      </c>
      <c r="P287" s="51">
        <v>1</v>
      </c>
      <c r="Q287" s="51">
        <v>1384</v>
      </c>
      <c r="R287" s="29"/>
      <c r="S287" s="29"/>
      <c r="T287" s="85" t="s">
        <v>1157</v>
      </c>
      <c r="U287" s="23"/>
      <c r="V287" s="54" t="s">
        <v>66</v>
      </c>
      <c r="W287" s="23"/>
      <c r="X287" s="23" t="s">
        <v>1241</v>
      </c>
      <c r="Y287" s="23"/>
      <c r="Z287" s="23"/>
      <c r="AA287" s="23"/>
      <c r="AB287" s="23"/>
      <c r="AC287" s="23"/>
      <c r="AD287" s="23"/>
    </row>
    <row r="288" spans="1:30" ht="15.75" x14ac:dyDescent="0.25">
      <c r="A288" s="24" t="s">
        <v>60</v>
      </c>
      <c r="B288" s="28" t="s">
        <v>690</v>
      </c>
      <c r="C288" s="28" t="s">
        <v>671</v>
      </c>
      <c r="D288" s="28" t="s">
        <v>674</v>
      </c>
      <c r="E288" s="51">
        <v>-2.5599286013169595</v>
      </c>
      <c r="F288" s="51">
        <v>121.40883937121509</v>
      </c>
      <c r="G288" s="51" t="s">
        <v>1020</v>
      </c>
      <c r="H288" s="51">
        <v>-2.5599286013169595</v>
      </c>
      <c r="I288" s="51">
        <v>121.40883937121509</v>
      </c>
      <c r="J288" s="29" t="s">
        <v>1036</v>
      </c>
      <c r="K288" s="51" t="s">
        <v>1038</v>
      </c>
      <c r="L288" s="51" t="s">
        <v>1039</v>
      </c>
      <c r="M288" s="23" t="s">
        <v>363</v>
      </c>
      <c r="N288" s="51">
        <v>2011</v>
      </c>
      <c r="O288" s="24" t="s">
        <v>1179</v>
      </c>
      <c r="P288" s="51">
        <v>1</v>
      </c>
      <c r="Q288" s="51">
        <v>38823.526599999997</v>
      </c>
      <c r="R288" s="29"/>
      <c r="S288" s="29"/>
      <c r="T288" s="85" t="s">
        <v>1157</v>
      </c>
      <c r="U288" s="23"/>
      <c r="V288" s="54" t="s">
        <v>66</v>
      </c>
      <c r="W288" s="23"/>
      <c r="X288" s="23" t="s">
        <v>1241</v>
      </c>
      <c r="Y288" s="23"/>
      <c r="Z288" s="23"/>
      <c r="AA288" s="23"/>
      <c r="AB288" s="23"/>
      <c r="AC288" s="23"/>
      <c r="AD288" s="23"/>
    </row>
    <row r="289" spans="1:30" ht="15.75" x14ac:dyDescent="0.25">
      <c r="A289" s="24" t="s">
        <v>60</v>
      </c>
      <c r="B289" s="28" t="s">
        <v>691</v>
      </c>
      <c r="C289" s="28" t="s">
        <v>671</v>
      </c>
      <c r="D289" s="28" t="s">
        <v>674</v>
      </c>
      <c r="E289" s="51">
        <v>-2.5600228543345271</v>
      </c>
      <c r="F289" s="51">
        <v>121.41081812868035</v>
      </c>
      <c r="G289" s="51" t="s">
        <v>1020</v>
      </c>
      <c r="H289" s="51">
        <v>-2.5600228543345271</v>
      </c>
      <c r="I289" s="51">
        <v>121.41081812868035</v>
      </c>
      <c r="J289" s="29" t="s">
        <v>1036</v>
      </c>
      <c r="K289" s="51" t="s">
        <v>1038</v>
      </c>
      <c r="L289" s="51" t="s">
        <v>1039</v>
      </c>
      <c r="M289" s="23" t="s">
        <v>363</v>
      </c>
      <c r="N289" s="51">
        <v>2011</v>
      </c>
      <c r="O289" s="24" t="s">
        <v>1179</v>
      </c>
      <c r="P289" s="51">
        <v>1</v>
      </c>
      <c r="Q289" s="51">
        <v>11980.535108149999</v>
      </c>
      <c r="R289" s="29"/>
      <c r="S289" s="29"/>
      <c r="T289" s="85" t="s">
        <v>1157</v>
      </c>
      <c r="U289" s="23"/>
      <c r="V289" s="54" t="s">
        <v>66</v>
      </c>
      <c r="W289" s="23"/>
      <c r="X289" s="23" t="s">
        <v>1241</v>
      </c>
      <c r="Y289" s="23"/>
      <c r="Z289" s="23"/>
      <c r="AA289" s="23"/>
      <c r="AB289" s="23"/>
      <c r="AC289" s="23"/>
      <c r="AD289" s="23"/>
    </row>
    <row r="290" spans="1:30" ht="15.75" x14ac:dyDescent="0.25">
      <c r="A290" s="24" t="s">
        <v>60</v>
      </c>
      <c r="B290" s="28" t="s">
        <v>692</v>
      </c>
      <c r="C290" s="28" t="s">
        <v>671</v>
      </c>
      <c r="D290" s="28" t="s">
        <v>674</v>
      </c>
      <c r="E290" s="51">
        <v>-2.5331157882907012</v>
      </c>
      <c r="F290" s="51">
        <v>121.3552566206797</v>
      </c>
      <c r="G290" s="51" t="s">
        <v>1020</v>
      </c>
      <c r="H290" s="51">
        <v>-2.5331157882907012</v>
      </c>
      <c r="I290" s="51">
        <v>121.3552566206797</v>
      </c>
      <c r="J290" s="29" t="s">
        <v>1036</v>
      </c>
      <c r="K290" s="51" t="s">
        <v>1038</v>
      </c>
      <c r="L290" s="51" t="s">
        <v>1039</v>
      </c>
      <c r="M290" s="23" t="s">
        <v>363</v>
      </c>
      <c r="N290" s="51">
        <v>2019</v>
      </c>
      <c r="O290" s="24" t="s">
        <v>1179</v>
      </c>
      <c r="P290" s="51">
        <v>3</v>
      </c>
      <c r="Q290" s="51">
        <v>46540.44</v>
      </c>
      <c r="R290" s="29"/>
      <c r="S290" s="29"/>
      <c r="T290" s="85" t="s">
        <v>1157</v>
      </c>
      <c r="U290" s="23"/>
      <c r="V290" s="54" t="s">
        <v>66</v>
      </c>
      <c r="W290" s="23"/>
      <c r="X290" s="23" t="s">
        <v>1241</v>
      </c>
      <c r="Y290" s="23"/>
      <c r="Z290" s="23"/>
      <c r="AA290" s="23"/>
      <c r="AB290" s="23"/>
      <c r="AC290" s="23"/>
      <c r="AD290" s="23"/>
    </row>
    <row r="291" spans="1:30" ht="15.75" x14ac:dyDescent="0.25">
      <c r="A291" s="24" t="s">
        <v>60</v>
      </c>
      <c r="B291" s="28" t="s">
        <v>693</v>
      </c>
      <c r="C291" s="28" t="s">
        <v>671</v>
      </c>
      <c r="D291" s="28" t="s">
        <v>674</v>
      </c>
      <c r="E291" s="51">
        <v>-2.5442734193255969</v>
      </c>
      <c r="F291" s="51">
        <v>121.35992575897187</v>
      </c>
      <c r="G291" s="51" t="s">
        <v>1020</v>
      </c>
      <c r="H291" s="51">
        <v>-2.5442734193255969</v>
      </c>
      <c r="I291" s="51">
        <v>121.35992575897187</v>
      </c>
      <c r="J291" s="29" t="s">
        <v>1036</v>
      </c>
      <c r="K291" s="51" t="s">
        <v>1038</v>
      </c>
      <c r="L291" s="51" t="s">
        <v>1039</v>
      </c>
      <c r="M291" s="23" t="s">
        <v>363</v>
      </c>
      <c r="N291" s="51" t="s">
        <v>1146</v>
      </c>
      <c r="O291" s="24" t="s">
        <v>1179</v>
      </c>
      <c r="P291" s="51">
        <v>6</v>
      </c>
      <c r="Q291" s="51">
        <v>33251.037237999997</v>
      </c>
      <c r="R291" s="29"/>
      <c r="S291" s="29"/>
      <c r="T291" s="85" t="s">
        <v>1157</v>
      </c>
      <c r="U291" s="23"/>
      <c r="V291" s="54" t="s">
        <v>66</v>
      </c>
      <c r="W291" s="23"/>
      <c r="X291" s="23" t="s">
        <v>1241</v>
      </c>
      <c r="Y291" s="23"/>
      <c r="Z291" s="23"/>
      <c r="AA291" s="23"/>
      <c r="AB291" s="23"/>
      <c r="AC291" s="23"/>
      <c r="AD291" s="23"/>
    </row>
    <row r="292" spans="1:30" ht="15.75" x14ac:dyDescent="0.25">
      <c r="A292" s="24" t="s">
        <v>60</v>
      </c>
      <c r="B292" s="28" t="s">
        <v>694</v>
      </c>
      <c r="C292" s="28" t="s">
        <v>671</v>
      </c>
      <c r="D292" s="28" t="s">
        <v>674</v>
      </c>
      <c r="E292" s="51">
        <v>-2.5449865906245197</v>
      </c>
      <c r="F292" s="51">
        <v>121.36109101740321</v>
      </c>
      <c r="G292" s="51" t="s">
        <v>1020</v>
      </c>
      <c r="H292" s="51">
        <v>-2.5449865906245197</v>
      </c>
      <c r="I292" s="51">
        <v>121.36109101740321</v>
      </c>
      <c r="J292" s="29" t="s">
        <v>1036</v>
      </c>
      <c r="K292" s="51" t="s">
        <v>1038</v>
      </c>
      <c r="L292" s="51" t="s">
        <v>1039</v>
      </c>
      <c r="M292" s="23" t="s">
        <v>363</v>
      </c>
      <c r="N292" s="51" t="s">
        <v>1147</v>
      </c>
      <c r="O292" s="24" t="s">
        <v>1179</v>
      </c>
      <c r="P292" s="51">
        <v>2</v>
      </c>
      <c r="Q292" s="51">
        <v>49856.976259750001</v>
      </c>
      <c r="R292" s="29"/>
      <c r="S292" s="29"/>
      <c r="T292" s="85" t="s">
        <v>1157</v>
      </c>
      <c r="U292" s="23"/>
      <c r="V292" s="54" t="s">
        <v>66</v>
      </c>
      <c r="W292" s="23"/>
      <c r="X292" s="23" t="s">
        <v>1241</v>
      </c>
      <c r="Y292" s="23"/>
      <c r="Z292" s="23"/>
      <c r="AA292" s="23"/>
      <c r="AB292" s="23"/>
      <c r="AC292" s="23"/>
      <c r="AD292" s="23"/>
    </row>
    <row r="293" spans="1:30" ht="15.75" x14ac:dyDescent="0.25">
      <c r="A293" s="24" t="s">
        <v>60</v>
      </c>
      <c r="B293" s="28" t="s">
        <v>695</v>
      </c>
      <c r="C293" s="28" t="s">
        <v>671</v>
      </c>
      <c r="D293" s="28" t="s">
        <v>674</v>
      </c>
      <c r="E293" s="51">
        <v>-2.5431159150363927</v>
      </c>
      <c r="F293" s="51">
        <v>121.35888488880784</v>
      </c>
      <c r="G293" s="51" t="s">
        <v>1020</v>
      </c>
      <c r="H293" s="51">
        <v>-2.5431159150363927</v>
      </c>
      <c r="I293" s="51">
        <v>121.35888488880784</v>
      </c>
      <c r="J293" s="29" t="s">
        <v>1036</v>
      </c>
      <c r="K293" s="51" t="s">
        <v>1038</v>
      </c>
      <c r="L293" s="51" t="s">
        <v>1039</v>
      </c>
      <c r="M293" s="23" t="s">
        <v>363</v>
      </c>
      <c r="N293" s="51">
        <v>2013</v>
      </c>
      <c r="O293" s="24" t="s">
        <v>1179</v>
      </c>
      <c r="P293" s="51">
        <v>2</v>
      </c>
      <c r="Q293" s="51">
        <v>49856.976259750001</v>
      </c>
      <c r="R293" s="29"/>
      <c r="S293" s="29"/>
      <c r="T293" s="85" t="s">
        <v>1157</v>
      </c>
      <c r="U293" s="23"/>
      <c r="V293" s="54" t="s">
        <v>66</v>
      </c>
      <c r="W293" s="23"/>
      <c r="X293" s="23" t="s">
        <v>1241</v>
      </c>
      <c r="Y293" s="23"/>
      <c r="Z293" s="23"/>
      <c r="AA293" s="23"/>
      <c r="AB293" s="23"/>
      <c r="AC293" s="23"/>
      <c r="AD293" s="23"/>
    </row>
    <row r="294" spans="1:30" ht="15.75" x14ac:dyDescent="0.25">
      <c r="A294" s="24" t="s">
        <v>60</v>
      </c>
      <c r="B294" s="28" t="s">
        <v>696</v>
      </c>
      <c r="C294" s="28" t="s">
        <v>671</v>
      </c>
      <c r="D294" s="28" t="s">
        <v>674</v>
      </c>
      <c r="E294" s="51">
        <v>-2.5812020825418567</v>
      </c>
      <c r="F294" s="51">
        <v>121.43235545410884</v>
      </c>
      <c r="G294" s="51" t="s">
        <v>1020</v>
      </c>
      <c r="H294" s="51">
        <v>-2.5812020825418567</v>
      </c>
      <c r="I294" s="51">
        <v>121.43235545410884</v>
      </c>
      <c r="J294" s="29" t="s">
        <v>1036</v>
      </c>
      <c r="K294" s="51" t="s">
        <v>1038</v>
      </c>
      <c r="L294" s="51" t="s">
        <v>1039</v>
      </c>
      <c r="M294" s="23" t="s">
        <v>363</v>
      </c>
      <c r="N294" s="51">
        <v>40575</v>
      </c>
      <c r="O294" s="24" t="s">
        <v>1179</v>
      </c>
      <c r="P294" s="51">
        <v>3.2</v>
      </c>
      <c r="Q294" s="51">
        <v>18668.565284519998</v>
      </c>
      <c r="R294" s="29"/>
      <c r="S294" s="29"/>
      <c r="T294" s="85" t="s">
        <v>1157</v>
      </c>
      <c r="U294" s="23"/>
      <c r="V294" s="54" t="s">
        <v>66</v>
      </c>
      <c r="W294" s="23"/>
      <c r="X294" s="23" t="s">
        <v>1241</v>
      </c>
      <c r="Y294" s="23"/>
      <c r="Z294" s="23"/>
      <c r="AA294" s="23"/>
      <c r="AB294" s="23"/>
      <c r="AC294" s="23"/>
      <c r="AD294" s="23"/>
    </row>
    <row r="295" spans="1:30" ht="15.75" x14ac:dyDescent="0.25">
      <c r="A295" s="24" t="s">
        <v>60</v>
      </c>
      <c r="B295" s="28" t="s">
        <v>697</v>
      </c>
      <c r="C295" s="28" t="s">
        <v>671</v>
      </c>
      <c r="D295" s="28" t="s">
        <v>674</v>
      </c>
      <c r="E295" s="51">
        <v>-2.5787836417738892</v>
      </c>
      <c r="F295" s="51">
        <v>121.42119611469482</v>
      </c>
      <c r="G295" s="51" t="s">
        <v>1020</v>
      </c>
      <c r="H295" s="51">
        <v>-2.5787836417738892</v>
      </c>
      <c r="I295" s="51">
        <v>121.42119611469482</v>
      </c>
      <c r="J295" s="29" t="s">
        <v>1036</v>
      </c>
      <c r="K295" s="51" t="s">
        <v>1038</v>
      </c>
      <c r="L295" s="51" t="s">
        <v>1039</v>
      </c>
      <c r="M295" s="23" t="s">
        <v>363</v>
      </c>
      <c r="N295" s="51">
        <v>2012</v>
      </c>
      <c r="O295" s="24" t="s">
        <v>1179</v>
      </c>
      <c r="P295" s="51">
        <v>14.5</v>
      </c>
      <c r="Q295" s="51">
        <v>60439.189499100001</v>
      </c>
      <c r="R295" s="29"/>
      <c r="S295" s="29"/>
      <c r="T295" s="85" t="s">
        <v>1157</v>
      </c>
      <c r="U295" s="23"/>
      <c r="V295" s="54" t="s">
        <v>66</v>
      </c>
      <c r="W295" s="23"/>
      <c r="X295" s="23" t="s">
        <v>1241</v>
      </c>
      <c r="Y295" s="23"/>
      <c r="Z295" s="23"/>
      <c r="AA295" s="23"/>
      <c r="AB295" s="23"/>
      <c r="AC295" s="23"/>
      <c r="AD295" s="23"/>
    </row>
    <row r="296" spans="1:30" ht="15.75" x14ac:dyDescent="0.25">
      <c r="A296" s="24" t="s">
        <v>60</v>
      </c>
      <c r="B296" s="28" t="s">
        <v>698</v>
      </c>
      <c r="C296" s="28" t="s">
        <v>671</v>
      </c>
      <c r="D296" s="28" t="s">
        <v>674</v>
      </c>
      <c r="E296" s="51">
        <v>-2.5930725692134904</v>
      </c>
      <c r="F296" s="51">
        <v>121.40214934398492</v>
      </c>
      <c r="G296" s="51" t="s">
        <v>1020</v>
      </c>
      <c r="H296" s="51">
        <v>-2.5930725692134904</v>
      </c>
      <c r="I296" s="51">
        <v>121.40214934398492</v>
      </c>
      <c r="J296" s="29" t="s">
        <v>1036</v>
      </c>
      <c r="K296" s="51" t="s">
        <v>1038</v>
      </c>
      <c r="L296" s="51" t="s">
        <v>1039</v>
      </c>
      <c r="M296" s="23" t="s">
        <v>363</v>
      </c>
      <c r="N296" s="51">
        <v>2016</v>
      </c>
      <c r="O296" s="24" t="s">
        <v>1179</v>
      </c>
      <c r="P296" s="51">
        <v>2</v>
      </c>
      <c r="Q296" s="51">
        <v>54570.1869993</v>
      </c>
      <c r="R296" s="29"/>
      <c r="S296" s="29"/>
      <c r="T296" s="85" t="s">
        <v>1157</v>
      </c>
      <c r="U296" s="23"/>
      <c r="V296" s="54" t="s">
        <v>66</v>
      </c>
      <c r="W296" s="23"/>
      <c r="X296" s="23" t="s">
        <v>1241</v>
      </c>
      <c r="Y296" s="23"/>
      <c r="Z296" s="23"/>
      <c r="AA296" s="23"/>
      <c r="AB296" s="23"/>
      <c r="AC296" s="23"/>
      <c r="AD296" s="23"/>
    </row>
    <row r="297" spans="1:30" ht="15.75" x14ac:dyDescent="0.25">
      <c r="A297" s="24" t="s">
        <v>60</v>
      </c>
      <c r="B297" s="28" t="s">
        <v>699</v>
      </c>
      <c r="C297" s="28" t="s">
        <v>671</v>
      </c>
      <c r="D297" s="28" t="s">
        <v>674</v>
      </c>
      <c r="E297" s="51">
        <v>-2.5866880000000001</v>
      </c>
      <c r="F297" s="51">
        <v>121.399019</v>
      </c>
      <c r="G297" s="51" t="s">
        <v>1020</v>
      </c>
      <c r="H297" s="51">
        <v>-2.5866880000000001</v>
      </c>
      <c r="I297" s="51">
        <v>121.399019</v>
      </c>
      <c r="J297" s="29" t="s">
        <v>1036</v>
      </c>
      <c r="K297" s="51" t="s">
        <v>1038</v>
      </c>
      <c r="L297" s="51" t="s">
        <v>1039</v>
      </c>
      <c r="M297" s="23" t="s">
        <v>363</v>
      </c>
      <c r="N297" s="51">
        <v>2013</v>
      </c>
      <c r="O297" s="24" t="s">
        <v>1177</v>
      </c>
      <c r="P297" s="51">
        <v>10</v>
      </c>
      <c r="Q297" s="51">
        <v>120846</v>
      </c>
      <c r="R297" s="29"/>
      <c r="S297" s="29"/>
      <c r="T297" s="85" t="s">
        <v>1157</v>
      </c>
      <c r="U297" s="23"/>
      <c r="V297" s="54" t="s">
        <v>66</v>
      </c>
      <c r="W297" s="23"/>
      <c r="X297" s="23" t="s">
        <v>1241</v>
      </c>
      <c r="Y297" s="23"/>
      <c r="Z297" s="23"/>
      <c r="AA297" s="23"/>
      <c r="AB297" s="23"/>
      <c r="AC297" s="23"/>
      <c r="AD297" s="23"/>
    </row>
    <row r="298" spans="1:30" ht="15.75" x14ac:dyDescent="0.25">
      <c r="A298" s="24" t="s">
        <v>60</v>
      </c>
      <c r="B298" s="28" t="s">
        <v>700</v>
      </c>
      <c r="C298" s="28" t="s">
        <v>671</v>
      </c>
      <c r="D298" s="28" t="s">
        <v>674</v>
      </c>
      <c r="E298" s="51">
        <v>-2.5864880000000001</v>
      </c>
      <c r="F298" s="51">
        <v>121.397581</v>
      </c>
      <c r="G298" s="51" t="s">
        <v>1020</v>
      </c>
      <c r="H298" s="51">
        <v>-2.5864880000000001</v>
      </c>
      <c r="I298" s="51">
        <v>121.397581</v>
      </c>
      <c r="J298" s="29" t="s">
        <v>1036</v>
      </c>
      <c r="K298" s="51" t="s">
        <v>1038</v>
      </c>
      <c r="L298" s="51" t="s">
        <v>1039</v>
      </c>
      <c r="M298" s="23" t="s">
        <v>363</v>
      </c>
      <c r="N298" s="51">
        <v>2013</v>
      </c>
      <c r="O298" s="24" t="s">
        <v>1177</v>
      </c>
      <c r="P298" s="51">
        <v>1</v>
      </c>
      <c r="Q298" s="51">
        <v>24622.593000000001</v>
      </c>
      <c r="R298" s="29"/>
      <c r="S298" s="29"/>
      <c r="T298" s="85" t="s">
        <v>1157</v>
      </c>
      <c r="U298" s="23"/>
      <c r="V298" s="54" t="s">
        <v>66</v>
      </c>
      <c r="W298" s="23"/>
      <c r="X298" s="23" t="s">
        <v>1241</v>
      </c>
      <c r="Y298" s="23"/>
      <c r="Z298" s="23"/>
      <c r="AA298" s="23"/>
      <c r="AB298" s="23"/>
      <c r="AC298" s="23"/>
      <c r="AD298" s="23"/>
    </row>
    <row r="299" spans="1:30" ht="15.75" x14ac:dyDescent="0.25">
      <c r="A299" s="24" t="s">
        <v>60</v>
      </c>
      <c r="B299" s="28" t="s">
        <v>701</v>
      </c>
      <c r="C299" s="28" t="s">
        <v>671</v>
      </c>
      <c r="D299" s="28" t="s">
        <v>674</v>
      </c>
      <c r="E299" s="51">
        <v>-2.5628608004235769</v>
      </c>
      <c r="F299" s="51">
        <v>121.41036363504899</v>
      </c>
      <c r="G299" s="51" t="s">
        <v>1020</v>
      </c>
      <c r="H299" s="51">
        <v>-2.5628608004235769</v>
      </c>
      <c r="I299" s="51">
        <v>121.41036363504899</v>
      </c>
      <c r="J299" s="29" t="s">
        <v>1036</v>
      </c>
      <c r="K299" s="51" t="s">
        <v>1038</v>
      </c>
      <c r="L299" s="51" t="s">
        <v>1039</v>
      </c>
      <c r="M299" s="23" t="s">
        <v>363</v>
      </c>
      <c r="N299" s="51">
        <v>38531</v>
      </c>
      <c r="O299" s="24" t="s">
        <v>1179</v>
      </c>
      <c r="P299" s="51">
        <v>1</v>
      </c>
      <c r="Q299" s="51">
        <v>43648.153679099996</v>
      </c>
      <c r="R299" s="29"/>
      <c r="S299" s="29"/>
      <c r="T299" s="85" t="s">
        <v>1157</v>
      </c>
      <c r="U299" s="23"/>
      <c r="V299" s="54" t="s">
        <v>66</v>
      </c>
      <c r="W299" s="23"/>
      <c r="X299" s="23" t="s">
        <v>1241</v>
      </c>
      <c r="Y299" s="23"/>
      <c r="Z299" s="23"/>
      <c r="AA299" s="23"/>
      <c r="AB299" s="23"/>
      <c r="AC299" s="23"/>
      <c r="AD299" s="23"/>
    </row>
    <row r="300" spans="1:30" ht="15.75" x14ac:dyDescent="0.25">
      <c r="A300" s="24" t="s">
        <v>60</v>
      </c>
      <c r="B300" s="28" t="s">
        <v>702</v>
      </c>
      <c r="C300" s="28" t="s">
        <v>671</v>
      </c>
      <c r="D300" s="28" t="s">
        <v>674</v>
      </c>
      <c r="E300" s="51">
        <v>-2.5627573454390822</v>
      </c>
      <c r="F300" s="51">
        <v>121.41222619434893</v>
      </c>
      <c r="G300" s="51" t="s">
        <v>1020</v>
      </c>
      <c r="H300" s="51">
        <v>-2.5627573454390822</v>
      </c>
      <c r="I300" s="51">
        <v>121.41222619434893</v>
      </c>
      <c r="J300" s="29" t="s">
        <v>1036</v>
      </c>
      <c r="K300" s="51" t="s">
        <v>1038</v>
      </c>
      <c r="L300" s="51" t="s">
        <v>1039</v>
      </c>
      <c r="M300" s="23" t="s">
        <v>363</v>
      </c>
      <c r="N300" s="51">
        <v>40634</v>
      </c>
      <c r="O300" s="24" t="s">
        <v>1179</v>
      </c>
      <c r="P300" s="51">
        <v>1.07</v>
      </c>
      <c r="Q300" s="51">
        <v>10910.529506790001</v>
      </c>
      <c r="R300" s="29"/>
      <c r="S300" s="29"/>
      <c r="T300" s="85" t="s">
        <v>1157</v>
      </c>
      <c r="U300" s="23"/>
      <c r="V300" s="54" t="s">
        <v>66</v>
      </c>
      <c r="W300" s="23"/>
      <c r="X300" s="23" t="s">
        <v>1241</v>
      </c>
      <c r="Y300" s="23"/>
      <c r="Z300" s="23"/>
      <c r="AA300" s="23"/>
      <c r="AB300" s="23"/>
      <c r="AC300" s="23"/>
      <c r="AD300" s="23"/>
    </row>
    <row r="301" spans="1:30" ht="15.75" x14ac:dyDescent="0.25">
      <c r="A301" s="24" t="s">
        <v>60</v>
      </c>
      <c r="B301" s="28" t="s">
        <v>703</v>
      </c>
      <c r="C301" s="28" t="s">
        <v>671</v>
      </c>
      <c r="D301" s="28" t="s">
        <v>674</v>
      </c>
      <c r="E301" s="51">
        <v>-2.5509186278953915</v>
      </c>
      <c r="F301" s="51">
        <v>121.36723221639159</v>
      </c>
      <c r="G301" s="51" t="s">
        <v>1020</v>
      </c>
      <c r="H301" s="51">
        <v>-2.5509186278953915</v>
      </c>
      <c r="I301" s="51">
        <v>121.36723221639159</v>
      </c>
      <c r="J301" s="29" t="s">
        <v>1036</v>
      </c>
      <c r="K301" s="51" t="s">
        <v>1038</v>
      </c>
      <c r="L301" s="51" t="s">
        <v>1039</v>
      </c>
      <c r="M301" s="23" t="s">
        <v>363</v>
      </c>
      <c r="N301" s="51">
        <v>40603</v>
      </c>
      <c r="O301" s="24" t="s">
        <v>1179</v>
      </c>
      <c r="P301" s="51">
        <v>1.2</v>
      </c>
      <c r="Q301" s="51">
        <v>53722.889866500002</v>
      </c>
      <c r="R301" s="29"/>
      <c r="S301" s="29"/>
      <c r="T301" s="85" t="s">
        <v>1157</v>
      </c>
      <c r="U301" s="23"/>
      <c r="V301" s="54" t="s">
        <v>66</v>
      </c>
      <c r="W301" s="23"/>
      <c r="X301" s="23" t="s">
        <v>1241</v>
      </c>
      <c r="Y301" s="23"/>
      <c r="Z301" s="23"/>
      <c r="AA301" s="23"/>
      <c r="AB301" s="23"/>
      <c r="AC301" s="23"/>
      <c r="AD301" s="23"/>
    </row>
    <row r="302" spans="1:30" ht="15.75" x14ac:dyDescent="0.25">
      <c r="A302" s="24" t="s">
        <v>60</v>
      </c>
      <c r="B302" s="28" t="s">
        <v>704</v>
      </c>
      <c r="C302" s="28" t="s">
        <v>671</v>
      </c>
      <c r="D302" s="28" t="s">
        <v>674</v>
      </c>
      <c r="E302" s="51">
        <v>-2.5420166904759176</v>
      </c>
      <c r="F302" s="51">
        <v>121.47725815429243</v>
      </c>
      <c r="G302" s="51" t="s">
        <v>1020</v>
      </c>
      <c r="H302" s="51">
        <v>-2.5420166904759176</v>
      </c>
      <c r="I302" s="51">
        <v>121.47725815429243</v>
      </c>
      <c r="J302" s="29" t="s">
        <v>1036</v>
      </c>
      <c r="K302" s="51" t="s">
        <v>1038</v>
      </c>
      <c r="L302" s="51" t="s">
        <v>1039</v>
      </c>
      <c r="M302" s="23" t="s">
        <v>363</v>
      </c>
      <c r="N302" s="51">
        <v>2018</v>
      </c>
      <c r="O302" s="24" t="s">
        <v>1179</v>
      </c>
      <c r="P302" s="51">
        <v>3</v>
      </c>
      <c r="Q302" s="51">
        <v>29793</v>
      </c>
      <c r="R302" s="29"/>
      <c r="S302" s="29"/>
      <c r="T302" s="85" t="s">
        <v>1157</v>
      </c>
      <c r="U302" s="23"/>
      <c r="V302" s="54" t="s">
        <v>66</v>
      </c>
      <c r="W302" s="23"/>
      <c r="X302" s="23" t="s">
        <v>1241</v>
      </c>
      <c r="Y302" s="23"/>
      <c r="Z302" s="23"/>
      <c r="AA302" s="23"/>
      <c r="AB302" s="23"/>
      <c r="AC302" s="23"/>
      <c r="AD302" s="23"/>
    </row>
    <row r="303" spans="1:30" ht="15.75" x14ac:dyDescent="0.25">
      <c r="A303" s="24" t="s">
        <v>60</v>
      </c>
      <c r="B303" s="28" t="s">
        <v>705</v>
      </c>
      <c r="C303" s="28" t="s">
        <v>671</v>
      </c>
      <c r="D303" s="28" t="s">
        <v>674</v>
      </c>
      <c r="E303" s="51">
        <v>-2.5688983710392819</v>
      </c>
      <c r="F303" s="51">
        <v>121.41695337542521</v>
      </c>
      <c r="G303" s="51" t="s">
        <v>1020</v>
      </c>
      <c r="H303" s="51">
        <v>-2.5688983710392819</v>
      </c>
      <c r="I303" s="51">
        <v>121.41695337542521</v>
      </c>
      <c r="J303" s="29" t="s">
        <v>1036</v>
      </c>
      <c r="K303" s="51" t="s">
        <v>1038</v>
      </c>
      <c r="L303" s="51" t="s">
        <v>1039</v>
      </c>
      <c r="M303" s="23" t="s">
        <v>363</v>
      </c>
      <c r="N303" s="51" t="s">
        <v>1148</v>
      </c>
      <c r="O303" s="24" t="s">
        <v>1179</v>
      </c>
      <c r="P303" s="51">
        <v>14</v>
      </c>
      <c r="Q303" s="51">
        <v>41000.775236100002</v>
      </c>
      <c r="R303" s="29"/>
      <c r="S303" s="29"/>
      <c r="T303" s="85" t="s">
        <v>1157</v>
      </c>
      <c r="U303" s="23"/>
      <c r="V303" s="54" t="s">
        <v>66</v>
      </c>
      <c r="W303" s="23"/>
      <c r="X303" s="23" t="s">
        <v>1241</v>
      </c>
      <c r="Y303" s="23"/>
      <c r="Z303" s="23"/>
      <c r="AA303" s="23"/>
      <c r="AB303" s="23"/>
      <c r="AC303" s="23"/>
      <c r="AD303" s="23"/>
    </row>
    <row r="304" spans="1:30" ht="15.75" x14ac:dyDescent="0.25">
      <c r="A304" s="24" t="s">
        <v>60</v>
      </c>
      <c r="B304" s="28" t="s">
        <v>706</v>
      </c>
      <c r="C304" s="28" t="s">
        <v>671</v>
      </c>
      <c r="D304" s="28" t="s">
        <v>674</v>
      </c>
      <c r="E304" s="51">
        <v>-2.608622</v>
      </c>
      <c r="F304" s="51">
        <v>121.373525</v>
      </c>
      <c r="G304" s="51" t="s">
        <v>1020</v>
      </c>
      <c r="H304" s="51">
        <v>-2.608622</v>
      </c>
      <c r="I304" s="51">
        <v>121.373525</v>
      </c>
      <c r="J304" s="29" t="s">
        <v>1036</v>
      </c>
      <c r="K304" s="51" t="s">
        <v>1038</v>
      </c>
      <c r="L304" s="51" t="s">
        <v>1039</v>
      </c>
      <c r="M304" s="23" t="s">
        <v>363</v>
      </c>
      <c r="N304" s="51">
        <v>2015</v>
      </c>
      <c r="O304" s="24" t="s">
        <v>1177</v>
      </c>
      <c r="P304" s="51">
        <v>1</v>
      </c>
      <c r="Q304" s="51">
        <v>77864.289999999994</v>
      </c>
      <c r="R304" s="29"/>
      <c r="S304" s="29"/>
      <c r="T304" s="85" t="s">
        <v>1157</v>
      </c>
      <c r="U304" s="23"/>
      <c r="V304" s="54" t="s">
        <v>66</v>
      </c>
      <c r="W304" s="23"/>
      <c r="X304" s="23" t="s">
        <v>1241</v>
      </c>
      <c r="Y304" s="23"/>
      <c r="Z304" s="23"/>
      <c r="AA304" s="23"/>
      <c r="AB304" s="23"/>
      <c r="AC304" s="23"/>
      <c r="AD304" s="23"/>
    </row>
    <row r="305" spans="1:30" ht="15.75" x14ac:dyDescent="0.25">
      <c r="A305" s="24" t="s">
        <v>60</v>
      </c>
      <c r="B305" s="28" t="s">
        <v>707</v>
      </c>
      <c r="C305" s="28" t="s">
        <v>671</v>
      </c>
      <c r="D305" s="28" t="s">
        <v>674</v>
      </c>
      <c r="E305" s="51">
        <v>-2.6084700000000001</v>
      </c>
      <c r="F305" s="51">
        <v>121.367329</v>
      </c>
      <c r="G305" s="51" t="s">
        <v>1020</v>
      </c>
      <c r="H305" s="51">
        <v>-2.6084700000000001</v>
      </c>
      <c r="I305" s="51">
        <v>121.367329</v>
      </c>
      <c r="J305" s="29" t="s">
        <v>1036</v>
      </c>
      <c r="K305" s="51" t="s">
        <v>1038</v>
      </c>
      <c r="L305" s="51" t="s">
        <v>1039</v>
      </c>
      <c r="M305" s="23" t="s">
        <v>363</v>
      </c>
      <c r="N305" s="51">
        <v>2016</v>
      </c>
      <c r="O305" s="24" t="s">
        <v>1177</v>
      </c>
      <c r="P305" s="51">
        <v>1</v>
      </c>
      <c r="Q305" s="51">
        <v>92717.03</v>
      </c>
      <c r="R305" s="29"/>
      <c r="S305" s="29"/>
      <c r="T305" s="85" t="s">
        <v>1157</v>
      </c>
      <c r="U305" s="23"/>
      <c r="V305" s="54" t="s">
        <v>66</v>
      </c>
      <c r="W305" s="23"/>
      <c r="X305" s="23" t="s">
        <v>1241</v>
      </c>
      <c r="Y305" s="23"/>
      <c r="Z305" s="23"/>
      <c r="AA305" s="23"/>
      <c r="AB305" s="23"/>
      <c r="AC305" s="23"/>
      <c r="AD305" s="23"/>
    </row>
    <row r="306" spans="1:30" ht="15.75" x14ac:dyDescent="0.25">
      <c r="A306" s="24" t="s">
        <v>60</v>
      </c>
      <c r="B306" s="28" t="s">
        <v>708</v>
      </c>
      <c r="C306" s="28" t="s">
        <v>671</v>
      </c>
      <c r="D306" s="28" t="s">
        <v>674</v>
      </c>
      <c r="E306" s="51">
        <v>-2.58636</v>
      </c>
      <c r="F306" s="51">
        <v>121.425151</v>
      </c>
      <c r="G306" s="51" t="s">
        <v>1020</v>
      </c>
      <c r="H306" s="51">
        <v>-2.58636</v>
      </c>
      <c r="I306" s="51">
        <v>121.425151</v>
      </c>
      <c r="J306" s="29" t="s">
        <v>1036</v>
      </c>
      <c r="K306" s="51" t="s">
        <v>1038</v>
      </c>
      <c r="L306" s="51" t="s">
        <v>1039</v>
      </c>
      <c r="M306" s="23" t="s">
        <v>363</v>
      </c>
      <c r="N306" s="51">
        <v>2003</v>
      </c>
      <c r="O306" s="24" t="s">
        <v>1177</v>
      </c>
      <c r="P306" s="51">
        <v>10</v>
      </c>
      <c r="Q306" s="51">
        <v>13000000</v>
      </c>
      <c r="R306" s="29"/>
      <c r="S306" s="29"/>
      <c r="T306" s="85" t="s">
        <v>1157</v>
      </c>
      <c r="U306" s="23"/>
      <c r="V306" s="54" t="s">
        <v>66</v>
      </c>
      <c r="W306" s="23"/>
      <c r="X306" s="23" t="s">
        <v>1241</v>
      </c>
      <c r="Y306" s="23"/>
      <c r="Z306" s="23"/>
      <c r="AA306" s="23"/>
      <c r="AB306" s="23"/>
      <c r="AC306" s="23"/>
      <c r="AD306" s="23"/>
    </row>
    <row r="307" spans="1:30" ht="15.75" x14ac:dyDescent="0.25">
      <c r="A307" s="24" t="s">
        <v>60</v>
      </c>
      <c r="B307" s="28" t="s">
        <v>709</v>
      </c>
      <c r="C307" s="28" t="s">
        <v>671</v>
      </c>
      <c r="D307" s="28" t="s">
        <v>674</v>
      </c>
      <c r="E307" s="51">
        <v>-2.5364791047169266</v>
      </c>
      <c r="F307" s="51">
        <v>121.36623518420228</v>
      </c>
      <c r="G307" s="51" t="s">
        <v>1020</v>
      </c>
      <c r="H307" s="51">
        <v>-2.5364791047169266</v>
      </c>
      <c r="I307" s="51">
        <v>121.36623518420228</v>
      </c>
      <c r="J307" s="29" t="s">
        <v>1036</v>
      </c>
      <c r="K307" s="51" t="s">
        <v>1038</v>
      </c>
      <c r="L307" s="51" t="s">
        <v>1039</v>
      </c>
      <c r="M307" s="23" t="s">
        <v>363</v>
      </c>
      <c r="N307" s="51" t="s">
        <v>1149</v>
      </c>
      <c r="O307" s="24" t="s">
        <v>1179</v>
      </c>
      <c r="P307" s="51">
        <v>4.2</v>
      </c>
      <c r="Q307" s="51">
        <v>20000.55985328</v>
      </c>
      <c r="R307" s="29"/>
      <c r="S307" s="29"/>
      <c r="T307" s="85" t="s">
        <v>1157</v>
      </c>
      <c r="U307" s="23"/>
      <c r="V307" s="54" t="s">
        <v>66</v>
      </c>
      <c r="W307" s="23"/>
      <c r="X307" s="23" t="s">
        <v>1241</v>
      </c>
      <c r="Y307" s="23"/>
      <c r="Z307" s="23"/>
      <c r="AA307" s="23"/>
      <c r="AB307" s="23"/>
      <c r="AC307" s="23"/>
      <c r="AD307" s="23"/>
    </row>
    <row r="308" spans="1:30" ht="15.75" x14ac:dyDescent="0.25">
      <c r="A308" s="24" t="s">
        <v>60</v>
      </c>
      <c r="B308" s="28" t="s">
        <v>710</v>
      </c>
      <c r="C308" s="28" t="s">
        <v>671</v>
      </c>
      <c r="D308" s="28" t="s">
        <v>674</v>
      </c>
      <c r="E308" s="51">
        <v>-2.5334314066844659</v>
      </c>
      <c r="F308" s="51">
        <v>121.36503714482959</v>
      </c>
      <c r="G308" s="51" t="s">
        <v>1020</v>
      </c>
      <c r="H308" s="51">
        <v>-2.5334314066844659</v>
      </c>
      <c r="I308" s="51">
        <v>121.36503714482959</v>
      </c>
      <c r="J308" s="29" t="s">
        <v>1036</v>
      </c>
      <c r="K308" s="51" t="s">
        <v>1038</v>
      </c>
      <c r="L308" s="51" t="s">
        <v>1039</v>
      </c>
      <c r="M308" s="23" t="s">
        <v>363</v>
      </c>
      <c r="N308" s="51" t="s">
        <v>1149</v>
      </c>
      <c r="O308" s="24" t="s">
        <v>1179</v>
      </c>
      <c r="P308" s="51">
        <v>2</v>
      </c>
      <c r="Q308" s="51">
        <v>28275.549122</v>
      </c>
      <c r="R308" s="29"/>
      <c r="S308" s="29"/>
      <c r="T308" s="85" t="s">
        <v>1157</v>
      </c>
      <c r="U308" s="23"/>
      <c r="V308" s="54" t="s">
        <v>66</v>
      </c>
      <c r="W308" s="23"/>
      <c r="X308" s="23" t="s">
        <v>1241</v>
      </c>
      <c r="Y308" s="23"/>
      <c r="Z308" s="23"/>
      <c r="AA308" s="23"/>
      <c r="AB308" s="23"/>
      <c r="AC308" s="23"/>
      <c r="AD308" s="23"/>
    </row>
    <row r="309" spans="1:30" ht="15.75" x14ac:dyDescent="0.25">
      <c r="A309" s="24" t="s">
        <v>60</v>
      </c>
      <c r="B309" s="28" t="s">
        <v>711</v>
      </c>
      <c r="C309" s="28" t="s">
        <v>671</v>
      </c>
      <c r="D309" s="28" t="s">
        <v>674</v>
      </c>
      <c r="E309" s="51">
        <v>-2.5489999999999999</v>
      </c>
      <c r="F309" s="51">
        <v>121.40322</v>
      </c>
      <c r="G309" s="51" t="s">
        <v>1020</v>
      </c>
      <c r="H309" s="51">
        <v>-2.5489999999999999</v>
      </c>
      <c r="I309" s="51">
        <v>121.40322</v>
      </c>
      <c r="J309" s="29" t="s">
        <v>1036</v>
      </c>
      <c r="K309" s="51" t="s">
        <v>1038</v>
      </c>
      <c r="L309" s="51" t="s">
        <v>1039</v>
      </c>
      <c r="M309" s="23" t="s">
        <v>363</v>
      </c>
      <c r="N309" s="51">
        <v>2011</v>
      </c>
      <c r="O309" s="24" t="s">
        <v>1177</v>
      </c>
      <c r="P309" s="51">
        <v>14</v>
      </c>
      <c r="Q309" s="51">
        <v>208911.7482914</v>
      </c>
      <c r="R309" s="29"/>
      <c r="S309" s="29"/>
      <c r="T309" s="85" t="s">
        <v>1157</v>
      </c>
      <c r="U309" s="23"/>
      <c r="V309" s="54" t="s">
        <v>66</v>
      </c>
      <c r="W309" s="23"/>
      <c r="X309" s="23" t="s">
        <v>1241</v>
      </c>
      <c r="Y309" s="23"/>
      <c r="Z309" s="23"/>
      <c r="AA309" s="23"/>
      <c r="AB309" s="23"/>
      <c r="AC309" s="23"/>
      <c r="AD309" s="23"/>
    </row>
    <row r="310" spans="1:30" ht="15.75" x14ac:dyDescent="0.25">
      <c r="A310" s="24" t="s">
        <v>60</v>
      </c>
      <c r="B310" s="28" t="s">
        <v>712</v>
      </c>
      <c r="C310" s="28" t="s">
        <v>671</v>
      </c>
      <c r="D310" s="28" t="s">
        <v>674</v>
      </c>
      <c r="E310" s="51">
        <v>-2.5490889999999999</v>
      </c>
      <c r="F310" s="51">
        <v>121.401809</v>
      </c>
      <c r="G310" s="51" t="s">
        <v>1020</v>
      </c>
      <c r="H310" s="51">
        <v>-2.5490889999999999</v>
      </c>
      <c r="I310" s="51">
        <v>121.401809</v>
      </c>
      <c r="J310" s="29" t="s">
        <v>1036</v>
      </c>
      <c r="K310" s="51" t="s">
        <v>1038</v>
      </c>
      <c r="L310" s="51" t="s">
        <v>1039</v>
      </c>
      <c r="M310" s="23" t="s">
        <v>1099</v>
      </c>
      <c r="N310" s="51">
        <v>2011</v>
      </c>
      <c r="O310" s="24" t="s">
        <v>1177</v>
      </c>
      <c r="P310" s="51">
        <v>1</v>
      </c>
      <c r="Q310" s="51"/>
      <c r="R310" s="29"/>
      <c r="S310" s="29"/>
      <c r="T310" s="85" t="s">
        <v>1157</v>
      </c>
      <c r="U310" s="23"/>
      <c r="V310" s="54" t="s">
        <v>66</v>
      </c>
      <c r="W310" s="23"/>
      <c r="X310" s="23" t="s">
        <v>1241</v>
      </c>
      <c r="Y310" s="23"/>
      <c r="Z310" s="23"/>
      <c r="AA310" s="23"/>
      <c r="AB310" s="23"/>
      <c r="AC310" s="23"/>
      <c r="AD310" s="23"/>
    </row>
    <row r="311" spans="1:30" ht="15.75" x14ac:dyDescent="0.25">
      <c r="A311" s="24" t="s">
        <v>60</v>
      </c>
      <c r="B311" s="28" t="s">
        <v>713</v>
      </c>
      <c r="C311" s="28" t="s">
        <v>671</v>
      </c>
      <c r="D311" s="28" t="s">
        <v>674</v>
      </c>
      <c r="E311" s="51">
        <v>-2.5318848017611879</v>
      </c>
      <c r="F311" s="51">
        <v>121.34783071768523</v>
      </c>
      <c r="G311" s="51" t="s">
        <v>1020</v>
      </c>
      <c r="H311" s="51">
        <v>-2.5318848017611879</v>
      </c>
      <c r="I311" s="51">
        <v>121.34783071768523</v>
      </c>
      <c r="J311" s="29" t="s">
        <v>1036</v>
      </c>
      <c r="K311" s="51" t="s">
        <v>1038</v>
      </c>
      <c r="L311" s="51" t="s">
        <v>1039</v>
      </c>
      <c r="M311" s="23" t="s">
        <v>363</v>
      </c>
      <c r="N311" s="51">
        <v>2018</v>
      </c>
      <c r="O311" s="24" t="s">
        <v>1179</v>
      </c>
      <c r="P311" s="51">
        <v>6.2</v>
      </c>
      <c r="Q311" s="51"/>
      <c r="R311" s="29"/>
      <c r="S311" s="29"/>
      <c r="T311" s="85" t="s">
        <v>1157</v>
      </c>
      <c r="U311" s="23"/>
      <c r="V311" s="54" t="s">
        <v>66</v>
      </c>
      <c r="W311" s="23"/>
      <c r="X311" s="23" t="s">
        <v>1241</v>
      </c>
      <c r="Y311" s="23"/>
      <c r="Z311" s="23"/>
      <c r="AA311" s="23"/>
      <c r="AB311" s="23"/>
      <c r="AC311" s="23"/>
      <c r="AD311" s="23"/>
    </row>
    <row r="312" spans="1:30" ht="15.75" x14ac:dyDescent="0.25">
      <c r="A312" s="24" t="s">
        <v>60</v>
      </c>
      <c r="B312" s="28" t="s">
        <v>714</v>
      </c>
      <c r="C312" s="28" t="s">
        <v>671</v>
      </c>
      <c r="D312" s="28" t="s">
        <v>674</v>
      </c>
      <c r="E312" s="51">
        <v>-2.5379262125779358</v>
      </c>
      <c r="F312" s="51">
        <v>121.47753744824438</v>
      </c>
      <c r="G312" s="51" t="s">
        <v>1020</v>
      </c>
      <c r="H312" s="51">
        <v>-2.5379262125779358</v>
      </c>
      <c r="I312" s="51">
        <v>121.47753744824438</v>
      </c>
      <c r="J312" s="29" t="s">
        <v>1036</v>
      </c>
      <c r="K312" s="51" t="s">
        <v>1038</v>
      </c>
      <c r="L312" s="51" t="s">
        <v>1039</v>
      </c>
      <c r="M312" s="23" t="s">
        <v>363</v>
      </c>
      <c r="N312" s="51">
        <v>2018</v>
      </c>
      <c r="O312" s="24" t="s">
        <v>1179</v>
      </c>
      <c r="P312" s="51">
        <v>2</v>
      </c>
      <c r="Q312" s="54">
        <v>5180.6579999999994</v>
      </c>
      <c r="R312" s="29"/>
      <c r="S312" s="29"/>
      <c r="T312" s="85" t="s">
        <v>1157</v>
      </c>
      <c r="U312" s="23"/>
      <c r="V312" s="54" t="s">
        <v>66</v>
      </c>
      <c r="W312" s="23"/>
      <c r="X312" s="23" t="s">
        <v>1241</v>
      </c>
      <c r="Y312" s="23"/>
      <c r="Z312" s="23"/>
      <c r="AA312" s="23"/>
      <c r="AB312" s="23"/>
      <c r="AC312" s="23"/>
      <c r="AD312" s="23"/>
    </row>
    <row r="313" spans="1:30" ht="15.75" x14ac:dyDescent="0.25">
      <c r="A313" s="24" t="s">
        <v>60</v>
      </c>
      <c r="B313" s="28" t="s">
        <v>715</v>
      </c>
      <c r="C313" s="28" t="s">
        <v>671</v>
      </c>
      <c r="D313" s="28" t="s">
        <v>674</v>
      </c>
      <c r="E313" s="51">
        <v>-2.5363948636407141</v>
      </c>
      <c r="F313" s="51">
        <v>121.47851108512975</v>
      </c>
      <c r="G313" s="51" t="s">
        <v>1020</v>
      </c>
      <c r="H313" s="51">
        <v>-2.5363948636407141</v>
      </c>
      <c r="I313" s="51">
        <v>121.47851108512975</v>
      </c>
      <c r="J313" s="29" t="s">
        <v>1036</v>
      </c>
      <c r="K313" s="51" t="s">
        <v>1038</v>
      </c>
      <c r="L313" s="51" t="s">
        <v>1039</v>
      </c>
      <c r="M313" s="23" t="s">
        <v>363</v>
      </c>
      <c r="N313" s="51">
        <v>2018</v>
      </c>
      <c r="O313" s="24" t="s">
        <v>1179</v>
      </c>
      <c r="P313" s="51">
        <v>2</v>
      </c>
      <c r="Q313" s="54">
        <v>3579.0360000000001</v>
      </c>
      <c r="R313" s="29"/>
      <c r="S313" s="29"/>
      <c r="T313" s="85" t="s">
        <v>1157</v>
      </c>
      <c r="U313" s="23"/>
      <c r="V313" s="54" t="s">
        <v>66</v>
      </c>
      <c r="W313" s="23"/>
      <c r="X313" s="23" t="s">
        <v>1241</v>
      </c>
      <c r="Y313" s="23"/>
      <c r="Z313" s="23"/>
      <c r="AA313" s="23"/>
      <c r="AB313" s="23"/>
      <c r="AC313" s="23"/>
      <c r="AD313" s="23"/>
    </row>
    <row r="314" spans="1:30" ht="15.75" x14ac:dyDescent="0.25">
      <c r="A314" s="24" t="s">
        <v>60</v>
      </c>
      <c r="B314" s="28" t="s">
        <v>716</v>
      </c>
      <c r="C314" s="28" t="s">
        <v>671</v>
      </c>
      <c r="D314" s="28" t="s">
        <v>674</v>
      </c>
      <c r="E314" s="51">
        <v>-2.5371221237347368</v>
      </c>
      <c r="F314" s="51">
        <v>121.52935459139019</v>
      </c>
      <c r="G314" s="51" t="s">
        <v>1020</v>
      </c>
      <c r="H314" s="51">
        <v>-2.5371221237347368</v>
      </c>
      <c r="I314" s="51">
        <v>121.52935459139019</v>
      </c>
      <c r="J314" s="29" t="s">
        <v>1036</v>
      </c>
      <c r="K314" s="51" t="s">
        <v>1038</v>
      </c>
      <c r="L314" s="51" t="s">
        <v>1039</v>
      </c>
      <c r="M314" s="23" t="s">
        <v>363</v>
      </c>
      <c r="N314" s="51">
        <v>2019</v>
      </c>
      <c r="O314" s="24" t="s">
        <v>1179</v>
      </c>
      <c r="P314" s="51">
        <v>11.26</v>
      </c>
      <c r="Q314" s="51">
        <v>86182</v>
      </c>
      <c r="R314" s="29"/>
      <c r="S314" s="29"/>
      <c r="T314" s="85" t="s">
        <v>1157</v>
      </c>
      <c r="U314" s="23"/>
      <c r="V314" s="54" t="s">
        <v>66</v>
      </c>
      <c r="W314" s="23"/>
      <c r="X314" s="23" t="s">
        <v>1241</v>
      </c>
      <c r="Y314" s="23"/>
      <c r="Z314" s="23"/>
      <c r="AA314" s="23"/>
      <c r="AB314" s="23"/>
      <c r="AC314" s="23"/>
      <c r="AD314" s="23"/>
    </row>
    <row r="315" spans="1:30" ht="15.75" x14ac:dyDescent="0.25">
      <c r="A315" s="24" t="s">
        <v>60</v>
      </c>
      <c r="B315" s="28" t="s">
        <v>717</v>
      </c>
      <c r="C315" s="28" t="s">
        <v>671</v>
      </c>
      <c r="D315" s="28" t="s">
        <v>674</v>
      </c>
      <c r="E315" s="51">
        <v>-2.5248659999999998</v>
      </c>
      <c r="F315" s="51">
        <v>121.48917</v>
      </c>
      <c r="G315" s="51" t="s">
        <v>1020</v>
      </c>
      <c r="H315" s="51">
        <v>-2.5248659999999998</v>
      </c>
      <c r="I315" s="51">
        <v>121.48917</v>
      </c>
      <c r="J315" s="29" t="s">
        <v>1036</v>
      </c>
      <c r="K315" s="51" t="s">
        <v>1038</v>
      </c>
      <c r="L315" s="51" t="s">
        <v>1039</v>
      </c>
      <c r="M315" s="23" t="s">
        <v>363</v>
      </c>
      <c r="N315" s="51">
        <v>2007</v>
      </c>
      <c r="O315" s="24" t="s">
        <v>1177</v>
      </c>
      <c r="P315" s="51">
        <v>1</v>
      </c>
      <c r="Q315" s="51">
        <v>1381.7832601299999</v>
      </c>
      <c r="R315" s="29"/>
      <c r="S315" s="29"/>
      <c r="T315" s="85" t="s">
        <v>1157</v>
      </c>
      <c r="U315" s="23"/>
      <c r="V315" s="54" t="s">
        <v>66</v>
      </c>
      <c r="W315" s="23"/>
      <c r="X315" s="23" t="s">
        <v>1241</v>
      </c>
      <c r="Y315" s="23"/>
      <c r="Z315" s="23"/>
      <c r="AA315" s="23"/>
      <c r="AB315" s="23"/>
      <c r="AC315" s="23"/>
      <c r="AD315" s="23"/>
    </row>
    <row r="316" spans="1:30" ht="15.75" x14ac:dyDescent="0.25">
      <c r="A316" s="24" t="s">
        <v>60</v>
      </c>
      <c r="B316" s="28" t="s">
        <v>718</v>
      </c>
      <c r="C316" s="28" t="s">
        <v>671</v>
      </c>
      <c r="D316" s="28" t="s">
        <v>674</v>
      </c>
      <c r="E316" s="51">
        <v>-2.524076</v>
      </c>
      <c r="F316" s="51">
        <v>121.493487</v>
      </c>
      <c r="G316" s="51" t="s">
        <v>1020</v>
      </c>
      <c r="H316" s="51">
        <v>-2.524076</v>
      </c>
      <c r="I316" s="51">
        <v>121.493487</v>
      </c>
      <c r="J316" s="29" t="s">
        <v>1036</v>
      </c>
      <c r="K316" s="51" t="s">
        <v>1038</v>
      </c>
      <c r="L316" s="51" t="s">
        <v>1039</v>
      </c>
      <c r="M316" s="23" t="s">
        <v>363</v>
      </c>
      <c r="N316" s="51">
        <v>2007</v>
      </c>
      <c r="O316" s="24" t="s">
        <v>1177</v>
      </c>
      <c r="P316" s="51">
        <v>1</v>
      </c>
      <c r="Q316" s="51">
        <v>1214.83570549</v>
      </c>
      <c r="R316" s="29"/>
      <c r="S316" s="29"/>
      <c r="T316" s="85" t="s">
        <v>1157</v>
      </c>
      <c r="U316" s="23"/>
      <c r="V316" s="54" t="s">
        <v>66</v>
      </c>
      <c r="W316" s="23"/>
      <c r="X316" s="23" t="s">
        <v>1241</v>
      </c>
      <c r="Y316" s="23"/>
      <c r="Z316" s="23"/>
      <c r="AA316" s="23"/>
      <c r="AB316" s="23"/>
      <c r="AC316" s="23"/>
      <c r="AD316" s="23"/>
    </row>
    <row r="317" spans="1:30" ht="15.75" x14ac:dyDescent="0.25">
      <c r="A317" s="24" t="s">
        <v>60</v>
      </c>
      <c r="B317" s="28" t="s">
        <v>719</v>
      </c>
      <c r="C317" s="28" t="s">
        <v>671</v>
      </c>
      <c r="D317" s="28" t="s">
        <v>674</v>
      </c>
      <c r="E317" s="51">
        <v>-2.5221960000000001</v>
      </c>
      <c r="F317" s="51">
        <v>121.494991</v>
      </c>
      <c r="G317" s="51" t="s">
        <v>1020</v>
      </c>
      <c r="H317" s="51">
        <v>-2.5221960000000001</v>
      </c>
      <c r="I317" s="51">
        <v>121.494991</v>
      </c>
      <c r="J317" s="29" t="s">
        <v>1036</v>
      </c>
      <c r="K317" s="51" t="s">
        <v>1038</v>
      </c>
      <c r="L317" s="51" t="s">
        <v>1039</v>
      </c>
      <c r="M317" s="23" t="s">
        <v>363</v>
      </c>
      <c r="N317" s="51">
        <v>2007</v>
      </c>
      <c r="O317" s="24" t="s">
        <v>1177</v>
      </c>
      <c r="P317" s="51">
        <v>1</v>
      </c>
      <c r="Q317" s="51">
        <v>609.25026150400004</v>
      </c>
      <c r="R317" s="29"/>
      <c r="S317" s="29"/>
      <c r="T317" s="85" t="s">
        <v>1157</v>
      </c>
      <c r="U317" s="23"/>
      <c r="V317" s="54" t="s">
        <v>66</v>
      </c>
      <c r="W317" s="23"/>
      <c r="X317" s="23" t="s">
        <v>1241</v>
      </c>
      <c r="Y317" s="23"/>
      <c r="Z317" s="23"/>
      <c r="AA317" s="23"/>
      <c r="AB317" s="23"/>
      <c r="AC317" s="23"/>
      <c r="AD317" s="23"/>
    </row>
    <row r="318" spans="1:30" ht="15.75" x14ac:dyDescent="0.25">
      <c r="A318" s="24" t="s">
        <v>60</v>
      </c>
      <c r="B318" s="28" t="s">
        <v>720</v>
      </c>
      <c r="C318" s="28" t="s">
        <v>671</v>
      </c>
      <c r="D318" s="28" t="s">
        <v>674</v>
      </c>
      <c r="E318" s="51">
        <v>-2.524718</v>
      </c>
      <c r="F318" s="51">
        <v>121.493747</v>
      </c>
      <c r="G318" s="51" t="s">
        <v>1020</v>
      </c>
      <c r="H318" s="51">
        <v>-2.524718</v>
      </c>
      <c r="I318" s="51">
        <v>121.493747</v>
      </c>
      <c r="J318" s="29" t="s">
        <v>1036</v>
      </c>
      <c r="K318" s="51" t="s">
        <v>1038</v>
      </c>
      <c r="L318" s="51" t="s">
        <v>1039</v>
      </c>
      <c r="M318" s="23" t="s">
        <v>363</v>
      </c>
      <c r="N318" s="51">
        <v>2007</v>
      </c>
      <c r="O318" s="24" t="s">
        <v>1177</v>
      </c>
      <c r="P318" s="51">
        <v>2.4</v>
      </c>
      <c r="Q318" s="51">
        <v>19151.974809264</v>
      </c>
      <c r="R318" s="29"/>
      <c r="S318" s="29"/>
      <c r="T318" s="85" t="s">
        <v>1157</v>
      </c>
      <c r="U318" s="23"/>
      <c r="V318" s="54" t="s">
        <v>66</v>
      </c>
      <c r="W318" s="23"/>
      <c r="X318" s="23" t="s">
        <v>1241</v>
      </c>
      <c r="Y318" s="23"/>
      <c r="Z318" s="23"/>
      <c r="AA318" s="23"/>
      <c r="AB318" s="23"/>
      <c r="AC318" s="23"/>
      <c r="AD318" s="23"/>
    </row>
    <row r="319" spans="1:30" ht="15.75" x14ac:dyDescent="0.25">
      <c r="A319" s="24" t="s">
        <v>60</v>
      </c>
      <c r="B319" s="28" t="s">
        <v>721</v>
      </c>
      <c r="C319" s="28" t="s">
        <v>671</v>
      </c>
      <c r="D319" s="28" t="s">
        <v>674</v>
      </c>
      <c r="E319" s="51">
        <v>-2.529156</v>
      </c>
      <c r="F319" s="51">
        <v>121.499425</v>
      </c>
      <c r="G319" s="51" t="s">
        <v>1020</v>
      </c>
      <c r="H319" s="51">
        <v>-2.529156</v>
      </c>
      <c r="I319" s="51">
        <v>121.499425</v>
      </c>
      <c r="J319" s="29" t="s">
        <v>1036</v>
      </c>
      <c r="K319" s="51" t="s">
        <v>1038</v>
      </c>
      <c r="L319" s="51" t="s">
        <v>1039</v>
      </c>
      <c r="M319" s="23" t="s">
        <v>363</v>
      </c>
      <c r="N319" s="51">
        <v>40878</v>
      </c>
      <c r="O319" s="24" t="s">
        <v>1177</v>
      </c>
      <c r="P319" s="51">
        <v>2.7</v>
      </c>
      <c r="Q319" s="51">
        <v>15130.626573276</v>
      </c>
      <c r="R319" s="29"/>
      <c r="S319" s="29"/>
      <c r="T319" s="85" t="s">
        <v>1157</v>
      </c>
      <c r="U319" s="23"/>
      <c r="V319" s="54" t="s">
        <v>66</v>
      </c>
      <c r="W319" s="23"/>
      <c r="X319" s="23" t="s">
        <v>1241</v>
      </c>
      <c r="Y319" s="23"/>
      <c r="Z319" s="23"/>
      <c r="AA319" s="23"/>
      <c r="AB319" s="23"/>
      <c r="AC319" s="23"/>
      <c r="AD319" s="23"/>
    </row>
    <row r="320" spans="1:30" ht="15.75" x14ac:dyDescent="0.25">
      <c r="A320" s="24" t="s">
        <v>60</v>
      </c>
      <c r="B320" s="28" t="s">
        <v>722</v>
      </c>
      <c r="C320" s="28" t="s">
        <v>671</v>
      </c>
      <c r="D320" s="28" t="s">
        <v>674</v>
      </c>
      <c r="E320" s="51">
        <v>-2.5325530000000001</v>
      </c>
      <c r="F320" s="51">
        <v>121.496543</v>
      </c>
      <c r="G320" s="51" t="s">
        <v>1020</v>
      </c>
      <c r="H320" s="51">
        <v>-2.5325530000000001</v>
      </c>
      <c r="I320" s="51">
        <v>121.496543</v>
      </c>
      <c r="J320" s="29" t="s">
        <v>1036</v>
      </c>
      <c r="K320" s="51" t="s">
        <v>1038</v>
      </c>
      <c r="L320" s="51" t="s">
        <v>1039</v>
      </c>
      <c r="M320" s="23" t="s">
        <v>363</v>
      </c>
      <c r="N320" s="51">
        <v>2014</v>
      </c>
      <c r="O320" s="24" t="s">
        <v>1177</v>
      </c>
      <c r="P320" s="51">
        <v>4.8</v>
      </c>
      <c r="Q320" s="51">
        <v>70244.6120448</v>
      </c>
      <c r="R320" s="29"/>
      <c r="S320" s="29"/>
      <c r="T320" s="85" t="s">
        <v>1157</v>
      </c>
      <c r="U320" s="23"/>
      <c r="V320" s="54" t="s">
        <v>66</v>
      </c>
      <c r="W320" s="23"/>
      <c r="X320" s="23" t="s">
        <v>1241</v>
      </c>
      <c r="Y320" s="23"/>
      <c r="Z320" s="23"/>
      <c r="AA320" s="23"/>
      <c r="AB320" s="23"/>
      <c r="AC320" s="23"/>
      <c r="AD320" s="23"/>
    </row>
    <row r="321" spans="1:30" ht="15.75" x14ac:dyDescent="0.25">
      <c r="A321" s="24" t="s">
        <v>60</v>
      </c>
      <c r="B321" s="28" t="s">
        <v>723</v>
      </c>
      <c r="C321" s="28" t="s">
        <v>671</v>
      </c>
      <c r="D321" s="28" t="s">
        <v>674</v>
      </c>
      <c r="E321" s="51">
        <v>-2.5337269999999998</v>
      </c>
      <c r="F321" s="51">
        <v>121.494753</v>
      </c>
      <c r="G321" s="51" t="s">
        <v>1020</v>
      </c>
      <c r="H321" s="51">
        <v>-2.5337269999999998</v>
      </c>
      <c r="I321" s="51">
        <v>121.494753</v>
      </c>
      <c r="J321" s="29" t="s">
        <v>1036</v>
      </c>
      <c r="K321" s="51" t="s">
        <v>1038</v>
      </c>
      <c r="L321" s="51" t="s">
        <v>1039</v>
      </c>
      <c r="M321" s="23" t="s">
        <v>363</v>
      </c>
      <c r="N321" s="51">
        <v>2011</v>
      </c>
      <c r="O321" s="24" t="s">
        <v>1177</v>
      </c>
      <c r="P321" s="51">
        <v>2.5</v>
      </c>
      <c r="Q321" s="51">
        <v>16252.038045275001</v>
      </c>
      <c r="R321" s="29"/>
      <c r="S321" s="29"/>
      <c r="T321" s="85" t="s">
        <v>1157</v>
      </c>
      <c r="U321" s="23"/>
      <c r="V321" s="54" t="s">
        <v>66</v>
      </c>
      <c r="W321" s="23"/>
      <c r="X321" s="23" t="s">
        <v>1241</v>
      </c>
      <c r="Y321" s="23"/>
      <c r="Z321" s="23"/>
      <c r="AA321" s="23"/>
      <c r="AB321" s="23"/>
      <c r="AC321" s="23"/>
      <c r="AD321" s="23"/>
    </row>
    <row r="322" spans="1:30" ht="15.75" x14ac:dyDescent="0.25">
      <c r="A322" s="24" t="s">
        <v>60</v>
      </c>
      <c r="B322" s="28" t="s">
        <v>724</v>
      </c>
      <c r="C322" s="28" t="s">
        <v>671</v>
      </c>
      <c r="D322" s="28" t="s">
        <v>674</v>
      </c>
      <c r="E322" s="51">
        <v>-2.533134</v>
      </c>
      <c r="F322" s="51">
        <v>121.497946</v>
      </c>
      <c r="G322" s="51" t="s">
        <v>1020</v>
      </c>
      <c r="H322" s="51">
        <v>-2.533134</v>
      </c>
      <c r="I322" s="51">
        <v>121.497946</v>
      </c>
      <c r="J322" s="29" t="s">
        <v>1036</v>
      </c>
      <c r="K322" s="51" t="s">
        <v>1038</v>
      </c>
      <c r="L322" s="51" t="s">
        <v>1039</v>
      </c>
      <c r="M322" s="23" t="s">
        <v>363</v>
      </c>
      <c r="N322" s="51">
        <v>2014</v>
      </c>
      <c r="O322" s="24" t="s">
        <v>1177</v>
      </c>
      <c r="P322" s="51">
        <v>5.3</v>
      </c>
      <c r="Q322" s="51">
        <v>420616.46568999998</v>
      </c>
      <c r="R322" s="29"/>
      <c r="S322" s="29"/>
      <c r="T322" s="85" t="s">
        <v>1157</v>
      </c>
      <c r="U322" s="23"/>
      <c r="V322" s="54" t="s">
        <v>66</v>
      </c>
      <c r="W322" s="23"/>
      <c r="X322" s="23" t="s">
        <v>1241</v>
      </c>
      <c r="Y322" s="23"/>
      <c r="Z322" s="23"/>
      <c r="AA322" s="23"/>
      <c r="AB322" s="23"/>
      <c r="AC322" s="23"/>
      <c r="AD322" s="23"/>
    </row>
    <row r="323" spans="1:30" ht="15.75" x14ac:dyDescent="0.25">
      <c r="A323" s="24" t="s">
        <v>60</v>
      </c>
      <c r="B323" s="28" t="s">
        <v>725</v>
      </c>
      <c r="C323" s="28" t="s">
        <v>671</v>
      </c>
      <c r="D323" s="28" t="s">
        <v>674</v>
      </c>
      <c r="E323" s="51">
        <v>-2.5280550000000002</v>
      </c>
      <c r="F323" s="51">
        <v>121.48536199999999</v>
      </c>
      <c r="G323" s="51" t="s">
        <v>1020</v>
      </c>
      <c r="H323" s="51">
        <v>-2.5280550000000002</v>
      </c>
      <c r="I323" s="51">
        <v>121.48536199999999</v>
      </c>
      <c r="J323" s="29" t="s">
        <v>1036</v>
      </c>
      <c r="K323" s="51" t="s">
        <v>1038</v>
      </c>
      <c r="L323" s="51" t="s">
        <v>1039</v>
      </c>
      <c r="M323" s="23" t="s">
        <v>363</v>
      </c>
      <c r="N323" s="51">
        <v>2006</v>
      </c>
      <c r="O323" s="24" t="s">
        <v>1177</v>
      </c>
      <c r="P323" s="51">
        <v>2.5</v>
      </c>
      <c r="Q323" s="51">
        <v>27909.916248999998</v>
      </c>
      <c r="R323" s="29"/>
      <c r="S323" s="29"/>
      <c r="T323" s="85" t="s">
        <v>1157</v>
      </c>
      <c r="U323" s="23"/>
      <c r="V323" s="54" t="s">
        <v>66</v>
      </c>
      <c r="W323" s="23"/>
      <c r="X323" s="23" t="s">
        <v>1241</v>
      </c>
      <c r="Y323" s="23"/>
      <c r="Z323" s="23"/>
      <c r="AA323" s="23"/>
      <c r="AB323" s="23"/>
      <c r="AC323" s="23"/>
      <c r="AD323" s="23"/>
    </row>
    <row r="324" spans="1:30" ht="15.75" x14ac:dyDescent="0.25">
      <c r="A324" s="24" t="s">
        <v>60</v>
      </c>
      <c r="B324" s="28" t="s">
        <v>726</v>
      </c>
      <c r="C324" s="28" t="s">
        <v>671</v>
      </c>
      <c r="D324" s="28" t="s">
        <v>674</v>
      </c>
      <c r="E324" s="51">
        <v>-2.5280109999999998</v>
      </c>
      <c r="F324" s="51">
        <v>121.486603</v>
      </c>
      <c r="G324" s="51" t="s">
        <v>1020</v>
      </c>
      <c r="H324" s="51">
        <v>-2.5280109999999998</v>
      </c>
      <c r="I324" s="51">
        <v>121.486603</v>
      </c>
      <c r="J324" s="29" t="s">
        <v>1036</v>
      </c>
      <c r="K324" s="51" t="s">
        <v>1038</v>
      </c>
      <c r="L324" s="51" t="s">
        <v>1039</v>
      </c>
      <c r="M324" s="23" t="s">
        <v>363</v>
      </c>
      <c r="N324" s="51">
        <v>2006</v>
      </c>
      <c r="O324" s="24" t="s">
        <v>1177</v>
      </c>
      <c r="P324" s="51">
        <v>2.5</v>
      </c>
      <c r="Q324" s="51">
        <v>27620.295436</v>
      </c>
      <c r="R324" s="29"/>
      <c r="S324" s="29"/>
      <c r="T324" s="85" t="s">
        <v>1157</v>
      </c>
      <c r="U324" s="23"/>
      <c r="V324" s="54" t="s">
        <v>66</v>
      </c>
      <c r="W324" s="23"/>
      <c r="X324" s="23" t="s">
        <v>1241</v>
      </c>
      <c r="Y324" s="23"/>
      <c r="Z324" s="23"/>
      <c r="AA324" s="23"/>
      <c r="AB324" s="23"/>
      <c r="AC324" s="23"/>
      <c r="AD324" s="23"/>
    </row>
    <row r="325" spans="1:30" ht="15.75" x14ac:dyDescent="0.25">
      <c r="A325" s="24" t="s">
        <v>60</v>
      </c>
      <c r="B325" s="28" t="s">
        <v>727</v>
      </c>
      <c r="C325" s="28" t="s">
        <v>671</v>
      </c>
      <c r="D325" s="28" t="s">
        <v>674</v>
      </c>
      <c r="E325" s="51">
        <v>-2.5276960000000002</v>
      </c>
      <c r="F325" s="51">
        <v>121.487871</v>
      </c>
      <c r="G325" s="51" t="s">
        <v>1020</v>
      </c>
      <c r="H325" s="51">
        <v>-2.5276960000000002</v>
      </c>
      <c r="I325" s="51">
        <v>121.487871</v>
      </c>
      <c r="J325" s="29" t="s">
        <v>1036</v>
      </c>
      <c r="K325" s="51" t="s">
        <v>1038</v>
      </c>
      <c r="L325" s="51" t="s">
        <v>1039</v>
      </c>
      <c r="M325" s="23" t="s">
        <v>363</v>
      </c>
      <c r="N325" s="51">
        <v>2007</v>
      </c>
      <c r="O325" s="24" t="s">
        <v>1177</v>
      </c>
      <c r="P325" s="51">
        <v>1</v>
      </c>
      <c r="Q325" s="51">
        <v>65304</v>
      </c>
      <c r="R325" s="29"/>
      <c r="S325" s="29"/>
      <c r="T325" s="85" t="s">
        <v>1157</v>
      </c>
      <c r="U325" s="23"/>
      <c r="V325" s="54" t="s">
        <v>66</v>
      </c>
      <c r="W325" s="23"/>
      <c r="X325" s="23" t="s">
        <v>1241</v>
      </c>
      <c r="Y325" s="23"/>
      <c r="Z325" s="23"/>
      <c r="AA325" s="23"/>
      <c r="AB325" s="23"/>
      <c r="AC325" s="23"/>
      <c r="AD325" s="23"/>
    </row>
    <row r="326" spans="1:30" ht="15.75" x14ac:dyDescent="0.25">
      <c r="A326" s="24" t="s">
        <v>60</v>
      </c>
      <c r="B326" s="28" t="s">
        <v>728</v>
      </c>
      <c r="C326" s="28" t="s">
        <v>671</v>
      </c>
      <c r="D326" s="28" t="s">
        <v>674</v>
      </c>
      <c r="E326" s="51">
        <v>-2.525128</v>
      </c>
      <c r="F326" s="51">
        <v>121.472965</v>
      </c>
      <c r="G326" s="51" t="s">
        <v>1020</v>
      </c>
      <c r="H326" s="51">
        <v>-2.525128</v>
      </c>
      <c r="I326" s="51">
        <v>121.472965</v>
      </c>
      <c r="J326" s="29" t="s">
        <v>1036</v>
      </c>
      <c r="K326" s="51" t="s">
        <v>1038</v>
      </c>
      <c r="L326" s="51" t="s">
        <v>1039</v>
      </c>
      <c r="M326" s="23" t="s">
        <v>363</v>
      </c>
      <c r="N326" s="51">
        <v>2007</v>
      </c>
      <c r="O326" s="24" t="s">
        <v>1177</v>
      </c>
      <c r="P326" s="51">
        <v>2.5</v>
      </c>
      <c r="Q326" s="51">
        <v>44692.901953749999</v>
      </c>
      <c r="R326" s="29"/>
      <c r="S326" s="29"/>
      <c r="T326" s="85" t="s">
        <v>1157</v>
      </c>
      <c r="U326" s="23"/>
      <c r="V326" s="54" t="s">
        <v>66</v>
      </c>
      <c r="W326" s="23"/>
      <c r="X326" s="23" t="s">
        <v>1241</v>
      </c>
      <c r="Y326" s="23"/>
      <c r="Z326" s="23"/>
      <c r="AA326" s="23"/>
      <c r="AB326" s="23"/>
      <c r="AC326" s="23"/>
      <c r="AD326" s="23"/>
    </row>
    <row r="327" spans="1:30" ht="15.75" x14ac:dyDescent="0.25">
      <c r="A327" s="24" t="s">
        <v>60</v>
      </c>
      <c r="B327" s="28" t="s">
        <v>729</v>
      </c>
      <c r="C327" s="28" t="s">
        <v>671</v>
      </c>
      <c r="D327" s="28" t="s">
        <v>674</v>
      </c>
      <c r="E327" s="51">
        <v>-2.5261779999999998</v>
      </c>
      <c r="F327" s="51">
        <v>121.47365600000001</v>
      </c>
      <c r="G327" s="51" t="s">
        <v>1020</v>
      </c>
      <c r="H327" s="51">
        <v>-2.5261779999999998</v>
      </c>
      <c r="I327" s="51">
        <v>121.47365600000001</v>
      </c>
      <c r="J327" s="29" t="s">
        <v>1036</v>
      </c>
      <c r="K327" s="51" t="s">
        <v>1038</v>
      </c>
      <c r="L327" s="51" t="s">
        <v>1039</v>
      </c>
      <c r="M327" s="23" t="s">
        <v>363</v>
      </c>
      <c r="N327" s="51">
        <v>2011</v>
      </c>
      <c r="O327" s="24" t="s">
        <v>1177</v>
      </c>
      <c r="P327" s="51">
        <v>2.8</v>
      </c>
      <c r="Q327" s="51">
        <v>10103.68144604</v>
      </c>
      <c r="R327" s="29"/>
      <c r="S327" s="29"/>
      <c r="T327" s="85" t="s">
        <v>1157</v>
      </c>
      <c r="U327" s="23"/>
      <c r="V327" s="54" t="s">
        <v>66</v>
      </c>
      <c r="W327" s="23"/>
      <c r="X327" s="23" t="s">
        <v>1241</v>
      </c>
      <c r="Y327" s="23"/>
      <c r="Z327" s="23"/>
      <c r="AA327" s="23"/>
      <c r="AB327" s="23"/>
      <c r="AC327" s="23"/>
      <c r="AD327" s="23"/>
    </row>
    <row r="328" spans="1:30" ht="15.75" x14ac:dyDescent="0.25">
      <c r="A328" s="24" t="s">
        <v>60</v>
      </c>
      <c r="B328" s="28" t="s">
        <v>730</v>
      </c>
      <c r="C328" s="28" t="s">
        <v>671</v>
      </c>
      <c r="D328" s="28" t="s">
        <v>674</v>
      </c>
      <c r="E328" s="51">
        <v>-2.5275539999999999</v>
      </c>
      <c r="F328" s="51">
        <v>121.475058</v>
      </c>
      <c r="G328" s="51" t="s">
        <v>1020</v>
      </c>
      <c r="H328" s="51">
        <v>-2.5275539999999999</v>
      </c>
      <c r="I328" s="51">
        <v>121.475058</v>
      </c>
      <c r="J328" s="29" t="s">
        <v>1036</v>
      </c>
      <c r="K328" s="51" t="s">
        <v>1038</v>
      </c>
      <c r="L328" s="51" t="s">
        <v>1039</v>
      </c>
      <c r="M328" s="23" t="s">
        <v>363</v>
      </c>
      <c r="N328" s="51">
        <v>2010</v>
      </c>
      <c r="O328" s="24" t="s">
        <v>1177</v>
      </c>
      <c r="P328" s="51">
        <v>2.5</v>
      </c>
      <c r="Q328" s="51">
        <v>24057.572494649998</v>
      </c>
      <c r="R328" s="29"/>
      <c r="S328" s="29"/>
      <c r="T328" s="85" t="s">
        <v>1157</v>
      </c>
      <c r="U328" s="23"/>
      <c r="V328" s="54" t="s">
        <v>66</v>
      </c>
      <c r="W328" s="23"/>
      <c r="X328" s="23" t="s">
        <v>1241</v>
      </c>
      <c r="Y328" s="23"/>
      <c r="Z328" s="23"/>
      <c r="AA328" s="23"/>
      <c r="AB328" s="23"/>
      <c r="AC328" s="23"/>
      <c r="AD328" s="23"/>
    </row>
    <row r="329" spans="1:30" ht="15.75" x14ac:dyDescent="0.25">
      <c r="A329" s="24" t="s">
        <v>60</v>
      </c>
      <c r="B329" s="28" t="s">
        <v>731</v>
      </c>
      <c r="C329" s="28" t="s">
        <v>671</v>
      </c>
      <c r="D329" s="28" t="s">
        <v>674</v>
      </c>
      <c r="E329" s="51">
        <v>-2.5287579999999998</v>
      </c>
      <c r="F329" s="51">
        <v>121.476342</v>
      </c>
      <c r="G329" s="51" t="s">
        <v>1020</v>
      </c>
      <c r="H329" s="51">
        <v>-2.5287579999999998</v>
      </c>
      <c r="I329" s="51">
        <v>121.476342</v>
      </c>
      <c r="J329" s="29" t="s">
        <v>1036</v>
      </c>
      <c r="K329" s="51" t="s">
        <v>1038</v>
      </c>
      <c r="L329" s="51" t="s">
        <v>1039</v>
      </c>
      <c r="M329" s="23" t="s">
        <v>363</v>
      </c>
      <c r="N329" s="51">
        <v>2013</v>
      </c>
      <c r="O329" s="24" t="s">
        <v>1177</v>
      </c>
      <c r="P329" s="51">
        <v>2.5</v>
      </c>
      <c r="Q329" s="51">
        <v>26128.270593500001</v>
      </c>
      <c r="R329" s="29"/>
      <c r="S329" s="29"/>
      <c r="T329" s="85" t="s">
        <v>1157</v>
      </c>
      <c r="U329" s="23"/>
      <c r="V329" s="54" t="s">
        <v>66</v>
      </c>
      <c r="W329" s="23"/>
      <c r="X329" s="23" t="s">
        <v>1241</v>
      </c>
      <c r="Y329" s="23"/>
      <c r="Z329" s="23"/>
      <c r="AA329" s="23"/>
      <c r="AB329" s="23"/>
      <c r="AC329" s="23"/>
      <c r="AD329" s="23"/>
    </row>
    <row r="330" spans="1:30" ht="15.75" x14ac:dyDescent="0.25">
      <c r="A330" s="24" t="s">
        <v>60</v>
      </c>
      <c r="B330" s="28" t="s">
        <v>732</v>
      </c>
      <c r="C330" s="28" t="s">
        <v>671</v>
      </c>
      <c r="D330" s="28" t="s">
        <v>674</v>
      </c>
      <c r="E330" s="51">
        <v>-2.5292119999999998</v>
      </c>
      <c r="F330" s="51">
        <v>121.477403</v>
      </c>
      <c r="G330" s="51" t="s">
        <v>1020</v>
      </c>
      <c r="H330" s="51">
        <v>-2.5292119999999998</v>
      </c>
      <c r="I330" s="51">
        <v>121.477403</v>
      </c>
      <c r="J330" s="29" t="s">
        <v>1036</v>
      </c>
      <c r="K330" s="51" t="s">
        <v>1038</v>
      </c>
      <c r="L330" s="51" t="s">
        <v>1039</v>
      </c>
      <c r="M330" s="23" t="s">
        <v>363</v>
      </c>
      <c r="N330" s="51">
        <v>2012</v>
      </c>
      <c r="O330" s="24" t="s">
        <v>1177</v>
      </c>
      <c r="P330" s="51">
        <v>2.5</v>
      </c>
      <c r="Q330" s="51">
        <v>7882.5491713749998</v>
      </c>
      <c r="R330" s="29"/>
      <c r="S330" s="29"/>
      <c r="T330" s="85" t="s">
        <v>1157</v>
      </c>
      <c r="U330" s="23"/>
      <c r="V330" s="54" t="s">
        <v>66</v>
      </c>
      <c r="W330" s="23"/>
      <c r="X330" s="23" t="s">
        <v>1241</v>
      </c>
      <c r="Y330" s="23"/>
      <c r="Z330" s="23"/>
      <c r="AA330" s="23"/>
      <c r="AB330" s="23"/>
      <c r="AC330" s="23"/>
      <c r="AD330" s="23"/>
    </row>
    <row r="331" spans="1:30" ht="15.75" x14ac:dyDescent="0.25">
      <c r="A331" s="24" t="s">
        <v>60</v>
      </c>
      <c r="B331" s="28" t="s">
        <v>733</v>
      </c>
      <c r="C331" s="28" t="s">
        <v>671</v>
      </c>
      <c r="D331" s="28" t="s">
        <v>674</v>
      </c>
      <c r="E331" s="51">
        <v>-2.5287289999999998</v>
      </c>
      <c r="F331" s="51">
        <v>121.47422899999999</v>
      </c>
      <c r="G331" s="51" t="s">
        <v>1020</v>
      </c>
      <c r="H331" s="51">
        <v>-2.5287289999999998</v>
      </c>
      <c r="I331" s="51">
        <v>121.47422899999999</v>
      </c>
      <c r="J331" s="29" t="s">
        <v>1036</v>
      </c>
      <c r="K331" s="51" t="s">
        <v>1038</v>
      </c>
      <c r="L331" s="51" t="s">
        <v>1039</v>
      </c>
      <c r="M331" s="23" t="s">
        <v>363</v>
      </c>
      <c r="N331" s="51">
        <v>2006</v>
      </c>
      <c r="O331" s="24" t="s">
        <v>1177</v>
      </c>
      <c r="P331" s="51">
        <v>2.5</v>
      </c>
      <c r="Q331" s="51">
        <v>13566.660980425</v>
      </c>
      <c r="R331" s="29"/>
      <c r="S331" s="29"/>
      <c r="T331" s="85" t="s">
        <v>1157</v>
      </c>
      <c r="U331" s="23"/>
      <c r="V331" s="54" t="s">
        <v>66</v>
      </c>
      <c r="W331" s="23"/>
      <c r="X331" s="23" t="s">
        <v>1241</v>
      </c>
      <c r="Y331" s="23"/>
      <c r="Z331" s="23"/>
      <c r="AA331" s="23"/>
      <c r="AB331" s="23"/>
      <c r="AC331" s="23"/>
      <c r="AD331" s="23"/>
    </row>
    <row r="332" spans="1:30" ht="15.75" x14ac:dyDescent="0.25">
      <c r="A332" s="24" t="s">
        <v>60</v>
      </c>
      <c r="B332" s="28" t="s">
        <v>734</v>
      </c>
      <c r="C332" s="28" t="s">
        <v>671</v>
      </c>
      <c r="D332" s="28" t="s">
        <v>674</v>
      </c>
      <c r="E332" s="51">
        <v>-2.529426</v>
      </c>
      <c r="F332" s="51">
        <v>121.475298</v>
      </c>
      <c r="G332" s="51" t="s">
        <v>1020</v>
      </c>
      <c r="H332" s="51">
        <v>-2.529426</v>
      </c>
      <c r="I332" s="51">
        <v>121.475298</v>
      </c>
      <c r="J332" s="29" t="s">
        <v>1036</v>
      </c>
      <c r="K332" s="51" t="s">
        <v>1038</v>
      </c>
      <c r="L332" s="51" t="s">
        <v>1039</v>
      </c>
      <c r="M332" s="23" t="s">
        <v>363</v>
      </c>
      <c r="N332" s="51">
        <v>2006</v>
      </c>
      <c r="O332" s="24" t="s">
        <v>1177</v>
      </c>
      <c r="P332" s="51">
        <v>3</v>
      </c>
      <c r="Q332" s="51">
        <v>15778.484443920001</v>
      </c>
      <c r="R332" s="29"/>
      <c r="S332" s="29"/>
      <c r="T332" s="85" t="s">
        <v>1157</v>
      </c>
      <c r="U332" s="23"/>
      <c r="V332" s="54" t="s">
        <v>66</v>
      </c>
      <c r="W332" s="23"/>
      <c r="X332" s="23" t="s">
        <v>1241</v>
      </c>
      <c r="Y332" s="23"/>
      <c r="Z332" s="23"/>
      <c r="AA332" s="23"/>
      <c r="AB332" s="23"/>
      <c r="AC332" s="23"/>
      <c r="AD332" s="23"/>
    </row>
    <row r="333" spans="1:30" ht="15.75" x14ac:dyDescent="0.25">
      <c r="A333" s="24" t="s">
        <v>60</v>
      </c>
      <c r="B333" s="28" t="s">
        <v>735</v>
      </c>
      <c r="C333" s="28" t="s">
        <v>671</v>
      </c>
      <c r="D333" s="28" t="s">
        <v>674</v>
      </c>
      <c r="E333" s="51">
        <v>-2.5316580000000002</v>
      </c>
      <c r="F333" s="51">
        <v>121.481464</v>
      </c>
      <c r="G333" s="51" t="s">
        <v>1020</v>
      </c>
      <c r="H333" s="51">
        <v>-2.5316580000000002</v>
      </c>
      <c r="I333" s="51">
        <v>121.481464</v>
      </c>
      <c r="J333" s="29" t="s">
        <v>1036</v>
      </c>
      <c r="K333" s="51" t="s">
        <v>1038</v>
      </c>
      <c r="L333" s="51" t="s">
        <v>1039</v>
      </c>
      <c r="M333" s="23" t="s">
        <v>363</v>
      </c>
      <c r="N333" s="51">
        <v>2006</v>
      </c>
      <c r="O333" s="24" t="s">
        <v>1177</v>
      </c>
      <c r="P333" s="51">
        <v>2.5</v>
      </c>
      <c r="Q333" s="51">
        <v>29781.889454000004</v>
      </c>
      <c r="R333" s="29"/>
      <c r="S333" s="29"/>
      <c r="T333" s="85" t="s">
        <v>1157</v>
      </c>
      <c r="U333" s="23"/>
      <c r="V333" s="54" t="s">
        <v>66</v>
      </c>
      <c r="W333" s="23"/>
      <c r="X333" s="23" t="s">
        <v>1241</v>
      </c>
      <c r="Y333" s="23"/>
      <c r="Z333" s="23"/>
      <c r="AA333" s="23"/>
      <c r="AB333" s="23"/>
      <c r="AC333" s="23"/>
      <c r="AD333" s="23"/>
    </row>
    <row r="334" spans="1:30" ht="15.75" x14ac:dyDescent="0.25">
      <c r="A334" s="24" t="s">
        <v>60</v>
      </c>
      <c r="B334" s="28" t="s">
        <v>736</v>
      </c>
      <c r="C334" s="28" t="s">
        <v>671</v>
      </c>
      <c r="D334" s="28" t="s">
        <v>674</v>
      </c>
      <c r="E334" s="51">
        <v>-2.532448</v>
      </c>
      <c r="F334" s="51">
        <v>121.48403500000001</v>
      </c>
      <c r="G334" s="51" t="s">
        <v>1020</v>
      </c>
      <c r="H334" s="51">
        <v>-2.532448</v>
      </c>
      <c r="I334" s="51">
        <v>121.48403500000001</v>
      </c>
      <c r="J334" s="29" t="s">
        <v>1036</v>
      </c>
      <c r="K334" s="51" t="s">
        <v>1038</v>
      </c>
      <c r="L334" s="51" t="s">
        <v>1039</v>
      </c>
      <c r="M334" s="23" t="s">
        <v>363</v>
      </c>
      <c r="N334" s="51">
        <v>2007</v>
      </c>
      <c r="O334" s="24" t="s">
        <v>1177</v>
      </c>
      <c r="P334" s="51">
        <v>7</v>
      </c>
      <c r="Q334" s="51">
        <v>159567.58337030001</v>
      </c>
      <c r="R334" s="29"/>
      <c r="S334" s="29"/>
      <c r="T334" s="85" t="s">
        <v>1157</v>
      </c>
      <c r="U334" s="23"/>
      <c r="V334" s="54" t="s">
        <v>66</v>
      </c>
      <c r="W334" s="23"/>
      <c r="X334" s="23" t="s">
        <v>1241</v>
      </c>
      <c r="Y334" s="23"/>
      <c r="Z334" s="23"/>
      <c r="AA334" s="23"/>
      <c r="AB334" s="23"/>
      <c r="AC334" s="23"/>
      <c r="AD334" s="23"/>
    </row>
    <row r="335" spans="1:30" ht="15.75" x14ac:dyDescent="0.25">
      <c r="A335" s="24" t="s">
        <v>60</v>
      </c>
      <c r="B335" s="28" t="s">
        <v>737</v>
      </c>
      <c r="C335" s="28" t="s">
        <v>671</v>
      </c>
      <c r="D335" s="28" t="s">
        <v>674</v>
      </c>
      <c r="E335" s="51">
        <v>-2.5335860000000001</v>
      </c>
      <c r="F335" s="51">
        <v>121.48239700000001</v>
      </c>
      <c r="G335" s="51" t="s">
        <v>1020</v>
      </c>
      <c r="H335" s="51">
        <v>-2.5335860000000001</v>
      </c>
      <c r="I335" s="51">
        <v>121.48239700000001</v>
      </c>
      <c r="J335" s="29" t="s">
        <v>1036</v>
      </c>
      <c r="K335" s="51" t="s">
        <v>1038</v>
      </c>
      <c r="L335" s="51" t="s">
        <v>1039</v>
      </c>
      <c r="M335" s="23" t="s">
        <v>363</v>
      </c>
      <c r="N335" s="51">
        <v>2007</v>
      </c>
      <c r="O335" s="24" t="s">
        <v>1177</v>
      </c>
      <c r="P335" s="51">
        <v>2.5</v>
      </c>
      <c r="Q335" s="51">
        <v>27980.846731999998</v>
      </c>
      <c r="R335" s="29"/>
      <c r="S335" s="29"/>
      <c r="T335" s="85" t="s">
        <v>1157</v>
      </c>
      <c r="U335" s="23"/>
      <c r="V335" s="54" t="s">
        <v>66</v>
      </c>
      <c r="W335" s="23"/>
      <c r="X335" s="23" t="s">
        <v>1241</v>
      </c>
      <c r="Y335" s="23"/>
      <c r="Z335" s="23"/>
      <c r="AA335" s="23"/>
      <c r="AB335" s="23"/>
      <c r="AC335" s="23"/>
      <c r="AD335" s="23"/>
    </row>
    <row r="336" spans="1:30" ht="15.75" x14ac:dyDescent="0.25">
      <c r="A336" s="24" t="s">
        <v>60</v>
      </c>
      <c r="B336" s="28" t="s">
        <v>738</v>
      </c>
      <c r="C336" s="28" t="s">
        <v>671</v>
      </c>
      <c r="D336" s="28" t="s">
        <v>674</v>
      </c>
      <c r="E336" s="51">
        <v>-2.535053</v>
      </c>
      <c r="F336" s="51">
        <v>121.48431100000001</v>
      </c>
      <c r="G336" s="51" t="s">
        <v>1020</v>
      </c>
      <c r="H336" s="51">
        <v>-2.535053</v>
      </c>
      <c r="I336" s="51">
        <v>121.48431100000001</v>
      </c>
      <c r="J336" s="29" t="s">
        <v>1036</v>
      </c>
      <c r="K336" s="51" t="s">
        <v>1038</v>
      </c>
      <c r="L336" s="51" t="s">
        <v>1039</v>
      </c>
      <c r="M336" s="23" t="s">
        <v>363</v>
      </c>
      <c r="N336" s="51">
        <v>2007</v>
      </c>
      <c r="O336" s="24" t="s">
        <v>1177</v>
      </c>
      <c r="P336" s="51">
        <v>5.4</v>
      </c>
      <c r="Q336" s="51">
        <v>91049.770054440014</v>
      </c>
      <c r="R336" s="29"/>
      <c r="S336" s="29"/>
      <c r="T336" s="85" t="s">
        <v>1157</v>
      </c>
      <c r="U336" s="23"/>
      <c r="V336" s="54" t="s">
        <v>66</v>
      </c>
      <c r="W336" s="23"/>
      <c r="X336" s="23" t="s">
        <v>1241</v>
      </c>
      <c r="Y336" s="23"/>
      <c r="Z336" s="23"/>
      <c r="AA336" s="23"/>
      <c r="AB336" s="23"/>
      <c r="AC336" s="23"/>
      <c r="AD336" s="23"/>
    </row>
    <row r="337" spans="1:30" ht="15.75" x14ac:dyDescent="0.25">
      <c r="A337" s="24" t="s">
        <v>60</v>
      </c>
      <c r="B337" s="28" t="s">
        <v>739</v>
      </c>
      <c r="C337" s="28" t="s">
        <v>671</v>
      </c>
      <c r="D337" s="28" t="s">
        <v>674</v>
      </c>
      <c r="E337" s="51">
        <v>-2.5471099814538642</v>
      </c>
      <c r="F337" s="51">
        <v>121.36589637313662</v>
      </c>
      <c r="G337" s="51" t="s">
        <v>1020</v>
      </c>
      <c r="H337" s="51">
        <v>-2.5471099814538642</v>
      </c>
      <c r="I337" s="51">
        <v>121.36589637313662</v>
      </c>
      <c r="J337" s="29" t="s">
        <v>1036</v>
      </c>
      <c r="K337" s="51" t="s">
        <v>1038</v>
      </c>
      <c r="L337" s="51" t="s">
        <v>1039</v>
      </c>
      <c r="M337" s="23" t="s">
        <v>363</v>
      </c>
      <c r="N337" s="51">
        <v>2016</v>
      </c>
      <c r="O337" s="24" t="s">
        <v>1179</v>
      </c>
      <c r="P337" s="51">
        <v>3.7</v>
      </c>
      <c r="Q337" s="51">
        <v>49973.158394999991</v>
      </c>
      <c r="R337" s="29"/>
      <c r="S337" s="29"/>
      <c r="T337" s="85" t="s">
        <v>1157</v>
      </c>
      <c r="U337" s="23"/>
      <c r="V337" s="54" t="s">
        <v>66</v>
      </c>
      <c r="W337" s="23"/>
      <c r="X337" s="23" t="s">
        <v>1241</v>
      </c>
      <c r="Y337" s="23"/>
      <c r="Z337" s="23"/>
      <c r="AA337" s="23"/>
      <c r="AB337" s="23"/>
      <c r="AC337" s="23"/>
      <c r="AD337" s="23"/>
    </row>
    <row r="338" spans="1:30" ht="15.75" x14ac:dyDescent="0.25">
      <c r="A338" s="24" t="s">
        <v>60</v>
      </c>
      <c r="B338" s="28" t="s">
        <v>740</v>
      </c>
      <c r="C338" s="28" t="s">
        <v>671</v>
      </c>
      <c r="D338" s="28" t="s">
        <v>674</v>
      </c>
      <c r="E338" s="51">
        <v>-2.5749710816717113</v>
      </c>
      <c r="F338" s="51">
        <v>121.38532627206993</v>
      </c>
      <c r="G338" s="51" t="s">
        <v>1020</v>
      </c>
      <c r="H338" s="51">
        <v>-2.5749710816717113</v>
      </c>
      <c r="I338" s="51">
        <v>121.38532627206993</v>
      </c>
      <c r="J338" s="29" t="s">
        <v>1036</v>
      </c>
      <c r="K338" s="51" t="s">
        <v>1038</v>
      </c>
      <c r="L338" s="51" t="s">
        <v>1039</v>
      </c>
      <c r="M338" s="23" t="s">
        <v>363</v>
      </c>
      <c r="N338" s="51">
        <v>2016</v>
      </c>
      <c r="O338" s="24" t="s">
        <v>1179</v>
      </c>
      <c r="P338" s="51">
        <v>2.5</v>
      </c>
      <c r="Q338" s="51">
        <v>24836.885842382642</v>
      </c>
      <c r="R338" s="29"/>
      <c r="S338" s="29"/>
      <c r="T338" s="85" t="s">
        <v>1157</v>
      </c>
      <c r="U338" s="23"/>
      <c r="V338" s="54" t="s">
        <v>66</v>
      </c>
      <c r="W338" s="23"/>
      <c r="X338" s="23" t="s">
        <v>1241</v>
      </c>
      <c r="Y338" s="23"/>
      <c r="Z338" s="23"/>
      <c r="AA338" s="23"/>
      <c r="AB338" s="23"/>
      <c r="AC338" s="23"/>
      <c r="AD338" s="23"/>
    </row>
    <row r="339" spans="1:30" ht="15.75" x14ac:dyDescent="0.25">
      <c r="A339" s="24" t="s">
        <v>60</v>
      </c>
      <c r="B339" s="23" t="s">
        <v>741</v>
      </c>
      <c r="C339" s="23" t="s">
        <v>671</v>
      </c>
      <c r="D339" s="23" t="s">
        <v>674</v>
      </c>
      <c r="E339" s="51">
        <v>-2.5348712309590158</v>
      </c>
      <c r="F339" s="51">
        <v>121.36263578122588</v>
      </c>
      <c r="G339" s="51" t="s">
        <v>1020</v>
      </c>
      <c r="H339" s="51">
        <v>-2.5348712309590158</v>
      </c>
      <c r="I339" s="51">
        <v>121.36263578122588</v>
      </c>
      <c r="J339" s="29" t="s">
        <v>1036</v>
      </c>
      <c r="K339" s="51" t="s">
        <v>1038</v>
      </c>
      <c r="L339" s="51" t="s">
        <v>1039</v>
      </c>
      <c r="M339" s="23" t="s">
        <v>363</v>
      </c>
      <c r="N339" s="51">
        <v>38749</v>
      </c>
      <c r="O339" s="24" t="s">
        <v>1179</v>
      </c>
      <c r="P339" s="51">
        <v>2</v>
      </c>
      <c r="Q339" s="51">
        <v>59069.277202000005</v>
      </c>
      <c r="R339" s="29"/>
      <c r="S339" s="29"/>
      <c r="T339" s="85" t="s">
        <v>1157</v>
      </c>
      <c r="U339" s="23"/>
      <c r="V339" s="54" t="s">
        <v>66</v>
      </c>
      <c r="W339" s="23"/>
      <c r="X339" s="23" t="s">
        <v>1241</v>
      </c>
      <c r="Y339" s="23"/>
      <c r="Z339" s="23"/>
      <c r="AA339" s="23"/>
      <c r="AB339" s="23"/>
      <c r="AC339" s="23"/>
      <c r="AD339" s="23"/>
    </row>
    <row r="340" spans="1:30" ht="15.75" x14ac:dyDescent="0.25">
      <c r="A340" s="24" t="s">
        <v>60</v>
      </c>
      <c r="B340" s="23" t="s">
        <v>742</v>
      </c>
      <c r="C340" s="23" t="s">
        <v>671</v>
      </c>
      <c r="D340" s="23" t="s">
        <v>674</v>
      </c>
      <c r="E340" s="51">
        <v>-2.5346040122657674</v>
      </c>
      <c r="F340" s="51">
        <v>121.35822099852348</v>
      </c>
      <c r="G340" s="51" t="s">
        <v>1020</v>
      </c>
      <c r="H340" s="51">
        <v>-2.5346040122657674</v>
      </c>
      <c r="I340" s="51">
        <v>121.35822099852348</v>
      </c>
      <c r="J340" s="29" t="s">
        <v>1036</v>
      </c>
      <c r="K340" s="51" t="s">
        <v>1038</v>
      </c>
      <c r="L340" s="51" t="s">
        <v>1039</v>
      </c>
      <c r="M340" s="23" t="s">
        <v>363</v>
      </c>
      <c r="N340" s="51">
        <v>2016</v>
      </c>
      <c r="O340" s="24" t="s">
        <v>1179</v>
      </c>
      <c r="P340" s="51">
        <v>2</v>
      </c>
      <c r="Q340" s="51">
        <v>39881.572594800004</v>
      </c>
      <c r="R340" s="29"/>
      <c r="S340" s="29"/>
      <c r="T340" s="85" t="s">
        <v>1157</v>
      </c>
      <c r="U340" s="23"/>
      <c r="V340" s="54" t="s">
        <v>66</v>
      </c>
      <c r="W340" s="23"/>
      <c r="X340" s="23" t="s">
        <v>1241</v>
      </c>
      <c r="Y340" s="23"/>
      <c r="Z340" s="23"/>
      <c r="AA340" s="23"/>
      <c r="AB340" s="23"/>
      <c r="AC340" s="23"/>
      <c r="AD340" s="23"/>
    </row>
    <row r="341" spans="1:30" ht="15.75" x14ac:dyDescent="0.25">
      <c r="A341" s="24" t="s">
        <v>60</v>
      </c>
      <c r="B341" s="23" t="s">
        <v>743</v>
      </c>
      <c r="C341" s="23" t="s">
        <v>671</v>
      </c>
      <c r="D341" s="23" t="s">
        <v>674</v>
      </c>
      <c r="E341" s="51">
        <v>-2.5614909898590614</v>
      </c>
      <c r="F341" s="51">
        <v>121.3792687609882</v>
      </c>
      <c r="G341" s="51" t="s">
        <v>1020</v>
      </c>
      <c r="H341" s="51">
        <v>-2.5614909898590614</v>
      </c>
      <c r="I341" s="51">
        <v>121.3792687609882</v>
      </c>
      <c r="J341" s="29" t="s">
        <v>1036</v>
      </c>
      <c r="K341" s="51" t="s">
        <v>1038</v>
      </c>
      <c r="L341" s="51" t="s">
        <v>1039</v>
      </c>
      <c r="M341" s="23" t="s">
        <v>363</v>
      </c>
      <c r="N341" s="51">
        <v>40634</v>
      </c>
      <c r="O341" s="24" t="s">
        <v>1179</v>
      </c>
      <c r="P341" s="51">
        <v>2</v>
      </c>
      <c r="Q341" s="51">
        <v>46049.946203700005</v>
      </c>
      <c r="R341" s="29"/>
      <c r="S341" s="29"/>
      <c r="T341" s="85" t="s">
        <v>1157</v>
      </c>
      <c r="U341" s="23"/>
      <c r="V341" s="54" t="s">
        <v>66</v>
      </c>
      <c r="W341" s="23"/>
      <c r="X341" s="23" t="s">
        <v>1241</v>
      </c>
      <c r="Y341" s="23"/>
      <c r="Z341" s="23"/>
      <c r="AA341" s="23"/>
      <c r="AB341" s="23"/>
      <c r="AC341" s="23"/>
      <c r="AD341" s="23"/>
    </row>
    <row r="342" spans="1:30" ht="15.75" x14ac:dyDescent="0.25">
      <c r="A342" s="24" t="s">
        <v>60</v>
      </c>
      <c r="B342" s="23" t="s">
        <v>744</v>
      </c>
      <c r="C342" s="23" t="s">
        <v>671</v>
      </c>
      <c r="D342" s="23" t="s">
        <v>674</v>
      </c>
      <c r="E342" s="51">
        <v>-2.5626106614405058</v>
      </c>
      <c r="F342" s="51">
        <v>121.37926050903245</v>
      </c>
      <c r="G342" s="51" t="s">
        <v>1020</v>
      </c>
      <c r="H342" s="51">
        <v>-2.5626106614405058</v>
      </c>
      <c r="I342" s="51">
        <v>121.37926050903245</v>
      </c>
      <c r="J342" s="29" t="s">
        <v>1036</v>
      </c>
      <c r="K342" s="51" t="s">
        <v>1038</v>
      </c>
      <c r="L342" s="51" t="s">
        <v>1039</v>
      </c>
      <c r="M342" s="23" t="s">
        <v>363</v>
      </c>
      <c r="N342" s="51">
        <v>38535</v>
      </c>
      <c r="O342" s="24" t="s">
        <v>1179</v>
      </c>
      <c r="P342" s="51">
        <v>2</v>
      </c>
      <c r="Q342" s="51">
        <v>28910.740242</v>
      </c>
      <c r="R342" s="29"/>
      <c r="S342" s="29"/>
      <c r="T342" s="85" t="s">
        <v>1157</v>
      </c>
      <c r="U342" s="23"/>
      <c r="V342" s="54" t="s">
        <v>66</v>
      </c>
      <c r="W342" s="23"/>
      <c r="X342" s="23" t="s">
        <v>1241</v>
      </c>
      <c r="Y342" s="23"/>
      <c r="Z342" s="23"/>
      <c r="AA342" s="23"/>
      <c r="AB342" s="23"/>
      <c r="AC342" s="23"/>
      <c r="AD342" s="23"/>
    </row>
    <row r="343" spans="1:30" ht="15.75" x14ac:dyDescent="0.25">
      <c r="A343" s="24" t="s">
        <v>60</v>
      </c>
      <c r="B343" s="23" t="s">
        <v>745</v>
      </c>
      <c r="C343" s="23" t="s">
        <v>671</v>
      </c>
      <c r="D343" s="23" t="s">
        <v>674</v>
      </c>
      <c r="E343" s="51">
        <v>-2.555824431580592</v>
      </c>
      <c r="F343" s="51">
        <v>121.35866028800091</v>
      </c>
      <c r="G343" s="51" t="s">
        <v>1020</v>
      </c>
      <c r="H343" s="51">
        <v>-2.555824431580592</v>
      </c>
      <c r="I343" s="51">
        <v>121.35866028800091</v>
      </c>
      <c r="J343" s="29" t="s">
        <v>1036</v>
      </c>
      <c r="K343" s="51" t="s">
        <v>1038</v>
      </c>
      <c r="L343" s="51" t="s">
        <v>1039</v>
      </c>
      <c r="M343" s="23" t="s">
        <v>363</v>
      </c>
      <c r="N343" s="51">
        <v>40634</v>
      </c>
      <c r="O343" s="24" t="s">
        <v>1179</v>
      </c>
      <c r="P343" s="51">
        <v>2</v>
      </c>
      <c r="Q343" s="51">
        <v>121173</v>
      </c>
      <c r="R343" s="29"/>
      <c r="S343" s="29"/>
      <c r="T343" s="85" t="s">
        <v>1157</v>
      </c>
      <c r="U343" s="23"/>
      <c r="V343" s="54" t="s">
        <v>66</v>
      </c>
      <c r="W343" s="23"/>
      <c r="X343" s="23" t="s">
        <v>1241</v>
      </c>
      <c r="Y343" s="23"/>
      <c r="Z343" s="23"/>
      <c r="AA343" s="23"/>
      <c r="AB343" s="23"/>
      <c r="AC343" s="23"/>
      <c r="AD343" s="23"/>
    </row>
    <row r="344" spans="1:30" ht="15.75" x14ac:dyDescent="0.25">
      <c r="A344" s="24" t="s">
        <v>60</v>
      </c>
      <c r="B344" s="23" t="s">
        <v>746</v>
      </c>
      <c r="C344" s="23" t="s">
        <v>671</v>
      </c>
      <c r="D344" s="23" t="s">
        <v>674</v>
      </c>
      <c r="E344" s="51">
        <v>-2.5656839883563269</v>
      </c>
      <c r="F344" s="51">
        <v>121.38538187781883</v>
      </c>
      <c r="G344" s="51" t="s">
        <v>1020</v>
      </c>
      <c r="H344" s="51">
        <v>-2.5656839883563269</v>
      </c>
      <c r="I344" s="51">
        <v>121.38538187781883</v>
      </c>
      <c r="J344" s="29" t="s">
        <v>1036</v>
      </c>
      <c r="K344" s="51" t="s">
        <v>1038</v>
      </c>
      <c r="L344" s="51" t="s">
        <v>1039</v>
      </c>
      <c r="M344" s="23" t="s">
        <v>363</v>
      </c>
      <c r="N344" s="51" t="s">
        <v>1150</v>
      </c>
      <c r="O344" s="24" t="s">
        <v>1179</v>
      </c>
      <c r="P344" s="51">
        <v>2</v>
      </c>
      <c r="Q344" s="51">
        <v>53080.737387000001</v>
      </c>
      <c r="R344" s="29"/>
      <c r="S344" s="29"/>
      <c r="T344" s="85" t="s">
        <v>1157</v>
      </c>
      <c r="U344" s="23"/>
      <c r="V344" s="54" t="s">
        <v>66</v>
      </c>
      <c r="W344" s="23"/>
      <c r="X344" s="23" t="s">
        <v>1241</v>
      </c>
      <c r="Y344" s="23"/>
      <c r="Z344" s="23"/>
      <c r="AA344" s="23"/>
      <c r="AB344" s="23"/>
      <c r="AC344" s="23"/>
      <c r="AD344" s="23"/>
    </row>
    <row r="345" spans="1:30" ht="15.75" x14ac:dyDescent="0.25">
      <c r="A345" s="24" t="s">
        <v>60</v>
      </c>
      <c r="B345" s="23" t="s">
        <v>747</v>
      </c>
      <c r="C345" s="23" t="s">
        <v>671</v>
      </c>
      <c r="D345" s="23" t="s">
        <v>674</v>
      </c>
      <c r="E345" s="51">
        <v>-2.5757301118509881</v>
      </c>
      <c r="F345" s="51">
        <v>121.40527957935849</v>
      </c>
      <c r="G345" s="51" t="s">
        <v>1020</v>
      </c>
      <c r="H345" s="51">
        <v>-2.5757301118509881</v>
      </c>
      <c r="I345" s="51">
        <v>121.40527957935849</v>
      </c>
      <c r="J345" s="29" t="s">
        <v>1036</v>
      </c>
      <c r="K345" s="51" t="s">
        <v>1038</v>
      </c>
      <c r="L345" s="51" t="s">
        <v>1039</v>
      </c>
      <c r="M345" s="23" t="s">
        <v>363</v>
      </c>
      <c r="N345" s="51">
        <v>40603</v>
      </c>
      <c r="O345" s="24" t="s">
        <v>1179</v>
      </c>
      <c r="P345" s="51">
        <v>2</v>
      </c>
      <c r="Q345" s="51">
        <v>32088.362556</v>
      </c>
      <c r="R345" s="29"/>
      <c r="S345" s="29"/>
      <c r="T345" s="85" t="s">
        <v>1157</v>
      </c>
      <c r="U345" s="23"/>
      <c r="V345" s="54" t="s">
        <v>66</v>
      </c>
      <c r="W345" s="23"/>
      <c r="X345" s="23" t="s">
        <v>1241</v>
      </c>
      <c r="Y345" s="23"/>
      <c r="Z345" s="23"/>
      <c r="AA345" s="23"/>
      <c r="AB345" s="23"/>
      <c r="AC345" s="23"/>
      <c r="AD345" s="23"/>
    </row>
    <row r="346" spans="1:30" ht="15.75" x14ac:dyDescent="0.25">
      <c r="A346" s="24" t="s">
        <v>60</v>
      </c>
      <c r="B346" s="23" t="s">
        <v>748</v>
      </c>
      <c r="C346" s="23" t="s">
        <v>671</v>
      </c>
      <c r="D346" s="23" t="s">
        <v>674</v>
      </c>
      <c r="E346" s="51">
        <v>-2.5779276020900403</v>
      </c>
      <c r="F346" s="51">
        <v>121.37520276974413</v>
      </c>
      <c r="G346" s="51" t="s">
        <v>1020</v>
      </c>
      <c r="H346" s="51">
        <v>-2.5779276020900403</v>
      </c>
      <c r="I346" s="51">
        <v>121.37520276974413</v>
      </c>
      <c r="J346" s="29" t="s">
        <v>1036</v>
      </c>
      <c r="K346" s="51" t="s">
        <v>1038</v>
      </c>
      <c r="L346" s="51" t="s">
        <v>1039</v>
      </c>
      <c r="M346" s="23" t="s">
        <v>363</v>
      </c>
      <c r="N346" s="51">
        <v>40634</v>
      </c>
      <c r="O346" s="24" t="s">
        <v>1179</v>
      </c>
      <c r="P346" s="51">
        <v>2</v>
      </c>
      <c r="Q346" s="51">
        <v>20077.062271139999</v>
      </c>
      <c r="R346" s="29"/>
      <c r="S346" s="29"/>
      <c r="T346" s="85" t="s">
        <v>1157</v>
      </c>
      <c r="U346" s="23"/>
      <c r="V346" s="54" t="s">
        <v>66</v>
      </c>
      <c r="W346" s="23"/>
      <c r="X346" s="23" t="s">
        <v>1241</v>
      </c>
      <c r="Y346" s="23"/>
      <c r="Z346" s="23"/>
      <c r="AA346" s="23"/>
      <c r="AB346" s="23"/>
      <c r="AC346" s="23"/>
      <c r="AD346" s="23"/>
    </row>
    <row r="347" spans="1:30" ht="15.75" x14ac:dyDescent="0.25">
      <c r="A347" s="24" t="s">
        <v>60</v>
      </c>
      <c r="B347" s="23" t="s">
        <v>749</v>
      </c>
      <c r="C347" s="23" t="s">
        <v>671</v>
      </c>
      <c r="D347" s="23" t="s">
        <v>674</v>
      </c>
      <c r="E347" s="51">
        <v>-2.5388074856978182</v>
      </c>
      <c r="F347" s="51">
        <v>121.38624092578151</v>
      </c>
      <c r="G347" s="51" t="s">
        <v>1020</v>
      </c>
      <c r="H347" s="51">
        <v>-2.5388074856978182</v>
      </c>
      <c r="I347" s="51">
        <v>121.38624092578151</v>
      </c>
      <c r="J347" s="29" t="s">
        <v>1036</v>
      </c>
      <c r="K347" s="51" t="s">
        <v>1038</v>
      </c>
      <c r="L347" s="51" t="s">
        <v>1039</v>
      </c>
      <c r="M347" s="23" t="s">
        <v>363</v>
      </c>
      <c r="N347" s="51">
        <v>2016</v>
      </c>
      <c r="O347" s="24" t="s">
        <v>1179</v>
      </c>
      <c r="P347" s="51">
        <v>11.4</v>
      </c>
      <c r="Q347" s="51"/>
      <c r="R347" s="29"/>
      <c r="S347" s="29"/>
      <c r="T347" s="85" t="s">
        <v>1157</v>
      </c>
      <c r="U347" s="23"/>
      <c r="V347" s="54" t="s">
        <v>66</v>
      </c>
      <c r="W347" s="23"/>
      <c r="X347" s="23" t="s">
        <v>1241</v>
      </c>
      <c r="Y347" s="23"/>
      <c r="Z347" s="23"/>
      <c r="AA347" s="23"/>
      <c r="AB347" s="23"/>
      <c r="AC347" s="23"/>
      <c r="AD347" s="23"/>
    </row>
    <row r="348" spans="1:30" ht="15.75" x14ac:dyDescent="0.25">
      <c r="A348" s="24" t="s">
        <v>60</v>
      </c>
      <c r="B348" s="23" t="s">
        <v>750</v>
      </c>
      <c r="C348" s="23" t="s">
        <v>671</v>
      </c>
      <c r="D348" s="23" t="s">
        <v>674</v>
      </c>
      <c r="E348" s="51">
        <v>-2.5335177778124085</v>
      </c>
      <c r="F348" s="51">
        <v>121.38519786935332</v>
      </c>
      <c r="G348" s="51" t="s">
        <v>1020</v>
      </c>
      <c r="H348" s="51">
        <v>-2.5335177778124085</v>
      </c>
      <c r="I348" s="51">
        <v>121.38519786935332</v>
      </c>
      <c r="J348" s="29" t="s">
        <v>1036</v>
      </c>
      <c r="K348" s="51" t="s">
        <v>1038</v>
      </c>
      <c r="L348" s="51" t="s">
        <v>1039</v>
      </c>
      <c r="M348" s="23" t="s">
        <v>363</v>
      </c>
      <c r="N348" s="51" t="s">
        <v>1151</v>
      </c>
      <c r="O348" s="24" t="s">
        <v>1179</v>
      </c>
      <c r="P348" s="51">
        <v>1.9</v>
      </c>
      <c r="Q348" s="51">
        <v>462.91756132799998</v>
      </c>
      <c r="R348" s="29"/>
      <c r="S348" s="29"/>
      <c r="T348" s="85" t="s">
        <v>1157</v>
      </c>
      <c r="U348" s="23"/>
      <c r="V348" s="54" t="s">
        <v>66</v>
      </c>
      <c r="W348" s="23"/>
      <c r="X348" s="23" t="s">
        <v>1241</v>
      </c>
      <c r="Y348" s="23"/>
      <c r="Z348" s="23"/>
      <c r="AA348" s="23"/>
      <c r="AB348" s="23"/>
      <c r="AC348" s="23"/>
      <c r="AD348" s="23"/>
    </row>
    <row r="349" spans="1:30" ht="15.75" x14ac:dyDescent="0.25">
      <c r="A349" s="24" t="s">
        <v>60</v>
      </c>
      <c r="B349" s="23" t="s">
        <v>751</v>
      </c>
      <c r="C349" s="23" t="s">
        <v>671</v>
      </c>
      <c r="D349" s="23" t="s">
        <v>674</v>
      </c>
      <c r="E349" s="51">
        <v>-2.5335177778124085</v>
      </c>
      <c r="F349" s="51">
        <v>121.38519786935332</v>
      </c>
      <c r="G349" s="51" t="s">
        <v>1020</v>
      </c>
      <c r="H349" s="51">
        <v>-2.5335177778124085</v>
      </c>
      <c r="I349" s="51">
        <v>121.38519786935332</v>
      </c>
      <c r="J349" s="29" t="s">
        <v>1036</v>
      </c>
      <c r="K349" s="51" t="s">
        <v>1038</v>
      </c>
      <c r="L349" s="51" t="s">
        <v>1039</v>
      </c>
      <c r="M349" s="23" t="s">
        <v>363</v>
      </c>
      <c r="N349" s="51" t="s">
        <v>1151</v>
      </c>
      <c r="O349" s="24" t="s">
        <v>1179</v>
      </c>
      <c r="P349" s="51">
        <v>0.6</v>
      </c>
      <c r="Q349" s="54">
        <v>514.00892980200001</v>
      </c>
      <c r="R349" s="29"/>
      <c r="S349" s="29"/>
      <c r="T349" s="85" t="s">
        <v>1157</v>
      </c>
      <c r="U349" s="23"/>
      <c r="V349" s="54" t="s">
        <v>66</v>
      </c>
      <c r="W349" s="23"/>
      <c r="X349" s="23" t="s">
        <v>1241</v>
      </c>
      <c r="Y349" s="23"/>
      <c r="Z349" s="23"/>
      <c r="AA349" s="23"/>
      <c r="AB349" s="23"/>
      <c r="AC349" s="23"/>
      <c r="AD349" s="23"/>
    </row>
    <row r="350" spans="1:30" ht="15.75" x14ac:dyDescent="0.25">
      <c r="A350" s="24" t="s">
        <v>60</v>
      </c>
      <c r="B350" s="23" t="s">
        <v>752</v>
      </c>
      <c r="C350" s="23" t="s">
        <v>671</v>
      </c>
      <c r="D350" s="23" t="s">
        <v>674</v>
      </c>
      <c r="E350" s="51">
        <v>-2.5267471867125457</v>
      </c>
      <c r="F350" s="51">
        <v>121.38571088713435</v>
      </c>
      <c r="G350" s="51" t="s">
        <v>1020</v>
      </c>
      <c r="H350" s="51">
        <v>-2.5267471867125457</v>
      </c>
      <c r="I350" s="51">
        <v>121.38571088713435</v>
      </c>
      <c r="J350" s="29" t="s">
        <v>1036</v>
      </c>
      <c r="K350" s="51" t="s">
        <v>1038</v>
      </c>
      <c r="L350" s="51" t="s">
        <v>1039</v>
      </c>
      <c r="M350" s="23" t="s">
        <v>363</v>
      </c>
      <c r="N350" s="51">
        <v>38532</v>
      </c>
      <c r="O350" s="24" t="s">
        <v>1179</v>
      </c>
      <c r="P350" s="51">
        <v>2</v>
      </c>
      <c r="Q350" s="51">
        <v>3299.1989075699998</v>
      </c>
      <c r="R350" s="29"/>
      <c r="S350" s="29"/>
      <c r="T350" s="85" t="s">
        <v>1157</v>
      </c>
      <c r="U350" s="23"/>
      <c r="V350" s="54" t="s">
        <v>66</v>
      </c>
      <c r="W350" s="23"/>
      <c r="X350" s="23" t="s">
        <v>1241</v>
      </c>
      <c r="Y350" s="23"/>
      <c r="Z350" s="23"/>
      <c r="AA350" s="23"/>
      <c r="AB350" s="23"/>
      <c r="AC350" s="23"/>
      <c r="AD350" s="23"/>
    </row>
    <row r="351" spans="1:30" ht="15.75" x14ac:dyDescent="0.25">
      <c r="A351" s="24" t="s">
        <v>60</v>
      </c>
      <c r="B351" s="23" t="s">
        <v>753</v>
      </c>
      <c r="C351" s="23" t="s">
        <v>671</v>
      </c>
      <c r="D351" s="23" t="s">
        <v>674</v>
      </c>
      <c r="E351" s="51">
        <v>-2.5271284002226788</v>
      </c>
      <c r="F351" s="51">
        <v>121.38604976585627</v>
      </c>
      <c r="G351" s="51" t="s">
        <v>1020</v>
      </c>
      <c r="H351" s="51">
        <v>-2.5271284002226788</v>
      </c>
      <c r="I351" s="51">
        <v>121.38604976585627</v>
      </c>
      <c r="J351" s="29" t="s">
        <v>1036</v>
      </c>
      <c r="K351" s="51" t="s">
        <v>1038</v>
      </c>
      <c r="L351" s="51" t="s">
        <v>1039</v>
      </c>
      <c r="M351" s="23" t="s">
        <v>363</v>
      </c>
      <c r="N351" s="51">
        <v>38532</v>
      </c>
      <c r="O351" s="24" t="s">
        <v>1179</v>
      </c>
      <c r="P351" s="51">
        <v>2.5499999999999998</v>
      </c>
      <c r="Q351" s="51">
        <v>1518.771391755</v>
      </c>
      <c r="R351" s="29"/>
      <c r="S351" s="29"/>
      <c r="T351" s="85" t="s">
        <v>1157</v>
      </c>
      <c r="U351" s="23"/>
      <c r="V351" s="54" t="s">
        <v>66</v>
      </c>
      <c r="W351" s="23"/>
      <c r="X351" s="23" t="s">
        <v>1241</v>
      </c>
      <c r="Y351" s="23"/>
      <c r="Z351" s="23"/>
      <c r="AA351" s="23"/>
      <c r="AB351" s="23"/>
      <c r="AC351" s="23"/>
      <c r="AD351" s="23"/>
    </row>
    <row r="352" spans="1:30" ht="15.75" x14ac:dyDescent="0.25">
      <c r="A352" s="24" t="s">
        <v>60</v>
      </c>
      <c r="B352" s="23" t="s">
        <v>754</v>
      </c>
      <c r="C352" s="23" t="s">
        <v>671</v>
      </c>
      <c r="D352" s="23" t="s">
        <v>674</v>
      </c>
      <c r="E352" s="51">
        <v>-2.528681934675217</v>
      </c>
      <c r="F352" s="51">
        <v>121.38573890419482</v>
      </c>
      <c r="G352" s="51" t="s">
        <v>1020</v>
      </c>
      <c r="H352" s="51">
        <v>-2.528681934675217</v>
      </c>
      <c r="I352" s="51">
        <v>121.38573890419482</v>
      </c>
      <c r="J352" s="29" t="s">
        <v>1036</v>
      </c>
      <c r="K352" s="51" t="s">
        <v>1038</v>
      </c>
      <c r="L352" s="51" t="s">
        <v>1039</v>
      </c>
      <c r="M352" s="23" t="s">
        <v>363</v>
      </c>
      <c r="N352" s="51">
        <v>38532</v>
      </c>
      <c r="O352" s="24" t="s">
        <v>1179</v>
      </c>
      <c r="P352" s="51">
        <v>2</v>
      </c>
      <c r="Q352" s="51">
        <v>2323.7692016800002</v>
      </c>
      <c r="R352" s="29"/>
      <c r="S352" s="29"/>
      <c r="T352" s="85" t="s">
        <v>1157</v>
      </c>
      <c r="U352" s="23"/>
      <c r="V352" s="54" t="s">
        <v>66</v>
      </c>
      <c r="W352" s="23"/>
      <c r="X352" s="23" t="s">
        <v>1241</v>
      </c>
      <c r="Y352" s="23"/>
      <c r="Z352" s="23"/>
      <c r="AA352" s="23"/>
      <c r="AB352" s="23"/>
      <c r="AC352" s="23"/>
      <c r="AD352" s="23"/>
    </row>
    <row r="353" spans="1:30" ht="15.75" x14ac:dyDescent="0.25">
      <c r="A353" s="24" t="s">
        <v>60</v>
      </c>
      <c r="B353" s="23" t="s">
        <v>755</v>
      </c>
      <c r="C353" s="23" t="s">
        <v>671</v>
      </c>
      <c r="D353" s="23" t="s">
        <v>674</v>
      </c>
      <c r="E353" s="51">
        <v>-2.5290390025911416</v>
      </c>
      <c r="F353" s="51">
        <v>121.38529266370466</v>
      </c>
      <c r="G353" s="51" t="s">
        <v>1020</v>
      </c>
      <c r="H353" s="51">
        <v>-2.5290390025911416</v>
      </c>
      <c r="I353" s="51">
        <v>121.38529266370466</v>
      </c>
      <c r="J353" s="29" t="s">
        <v>1036</v>
      </c>
      <c r="K353" s="51" t="s">
        <v>1038</v>
      </c>
      <c r="L353" s="51" t="s">
        <v>1039</v>
      </c>
      <c r="M353" s="23" t="s">
        <v>363</v>
      </c>
      <c r="N353" s="51">
        <v>38532</v>
      </c>
      <c r="O353" s="24" t="s">
        <v>1179</v>
      </c>
      <c r="P353" s="51">
        <v>2</v>
      </c>
      <c r="Q353" s="51">
        <v>3224.4980447799999</v>
      </c>
      <c r="R353" s="29"/>
      <c r="S353" s="29"/>
      <c r="T353" s="85" t="s">
        <v>1157</v>
      </c>
      <c r="U353" s="23"/>
      <c r="V353" s="54" t="s">
        <v>66</v>
      </c>
      <c r="W353" s="23"/>
      <c r="X353" s="23" t="s">
        <v>1241</v>
      </c>
      <c r="Y353" s="23"/>
      <c r="Z353" s="23"/>
      <c r="AA353" s="23"/>
      <c r="AB353" s="23"/>
      <c r="AC353" s="23"/>
      <c r="AD353" s="23"/>
    </row>
    <row r="354" spans="1:30" ht="15.75" x14ac:dyDescent="0.25">
      <c r="A354" s="24" t="s">
        <v>60</v>
      </c>
      <c r="B354" s="23" t="s">
        <v>756</v>
      </c>
      <c r="C354" s="23" t="s">
        <v>671</v>
      </c>
      <c r="D354" s="23" t="s">
        <v>674</v>
      </c>
      <c r="E354" s="51">
        <v>-2.534744351471117</v>
      </c>
      <c r="F354" s="51">
        <v>121.38647521044882</v>
      </c>
      <c r="G354" s="51" t="s">
        <v>1020</v>
      </c>
      <c r="H354" s="51">
        <v>-2.534744351471117</v>
      </c>
      <c r="I354" s="51">
        <v>121.38647521044882</v>
      </c>
      <c r="J354" s="29" t="s">
        <v>1036</v>
      </c>
      <c r="K354" s="51" t="s">
        <v>1038</v>
      </c>
      <c r="L354" s="51" t="s">
        <v>1039</v>
      </c>
      <c r="M354" s="23" t="s">
        <v>363</v>
      </c>
      <c r="N354" s="51" t="s">
        <v>1149</v>
      </c>
      <c r="O354" s="24" t="s">
        <v>1179</v>
      </c>
      <c r="P354" s="51">
        <v>2.2000000000000002</v>
      </c>
      <c r="Q354" s="51">
        <v>2035.9497331710002</v>
      </c>
      <c r="R354" s="29"/>
      <c r="S354" s="29"/>
      <c r="T354" s="85" t="s">
        <v>1157</v>
      </c>
      <c r="U354" s="23"/>
      <c r="V354" s="54" t="s">
        <v>66</v>
      </c>
      <c r="W354" s="23"/>
      <c r="X354" s="23" t="s">
        <v>1241</v>
      </c>
      <c r="Y354" s="23"/>
      <c r="Z354" s="23"/>
      <c r="AA354" s="23"/>
      <c r="AB354" s="23"/>
      <c r="AC354" s="23"/>
      <c r="AD354" s="23"/>
    </row>
    <row r="355" spans="1:30" ht="15.75" x14ac:dyDescent="0.25">
      <c r="A355" s="24" t="s">
        <v>60</v>
      </c>
      <c r="B355" s="23" t="s">
        <v>757</v>
      </c>
      <c r="C355" s="23" t="s">
        <v>671</v>
      </c>
      <c r="D355" s="23" t="s">
        <v>674</v>
      </c>
      <c r="E355" s="51">
        <v>-2.5308203675052487</v>
      </c>
      <c r="F355" s="51">
        <v>121.38515877050577</v>
      </c>
      <c r="G355" s="51" t="s">
        <v>1020</v>
      </c>
      <c r="H355" s="51">
        <v>-2.5308203675052487</v>
      </c>
      <c r="I355" s="51">
        <v>121.38515877050577</v>
      </c>
      <c r="J355" s="29" t="s">
        <v>1036</v>
      </c>
      <c r="K355" s="51" t="s">
        <v>1038</v>
      </c>
      <c r="L355" s="51" t="s">
        <v>1039</v>
      </c>
      <c r="M355" s="23" t="s">
        <v>363</v>
      </c>
      <c r="N355" s="51" t="s">
        <v>1152</v>
      </c>
      <c r="O355" s="24" t="s">
        <v>1179</v>
      </c>
      <c r="P355" s="51">
        <v>2.4</v>
      </c>
      <c r="Q355" s="51">
        <v>13683.486163320002</v>
      </c>
      <c r="R355" s="29"/>
      <c r="S355" s="29"/>
      <c r="T355" s="85" t="s">
        <v>1157</v>
      </c>
      <c r="U355" s="23"/>
      <c r="V355" s="54" t="s">
        <v>66</v>
      </c>
      <c r="W355" s="23"/>
      <c r="X355" s="23" t="s">
        <v>1241</v>
      </c>
      <c r="Y355" s="23"/>
      <c r="Z355" s="23"/>
      <c r="AA355" s="23"/>
      <c r="AB355" s="23"/>
      <c r="AC355" s="23"/>
      <c r="AD355" s="23"/>
    </row>
    <row r="356" spans="1:30" ht="15.75" x14ac:dyDescent="0.25">
      <c r="A356" s="24" t="s">
        <v>60</v>
      </c>
      <c r="B356" s="23" t="s">
        <v>758</v>
      </c>
      <c r="C356" s="23" t="s">
        <v>671</v>
      </c>
      <c r="D356" s="23" t="s">
        <v>674</v>
      </c>
      <c r="E356" s="51">
        <v>-2.5346120361777098</v>
      </c>
      <c r="F356" s="51">
        <v>121.3719595925527</v>
      </c>
      <c r="G356" s="51" t="s">
        <v>1020</v>
      </c>
      <c r="H356" s="51">
        <v>-2.5346120361777098</v>
      </c>
      <c r="I356" s="51">
        <v>121.3719595925527</v>
      </c>
      <c r="J356" s="29" t="s">
        <v>1036</v>
      </c>
      <c r="K356" s="51" t="s">
        <v>1038</v>
      </c>
      <c r="L356" s="51" t="s">
        <v>1039</v>
      </c>
      <c r="M356" s="23" t="s">
        <v>363</v>
      </c>
      <c r="N356" s="51">
        <v>38534</v>
      </c>
      <c r="O356" s="24" t="s">
        <v>1179</v>
      </c>
      <c r="P356" s="51">
        <v>1</v>
      </c>
      <c r="Q356" s="51">
        <v>9061.2421845299996</v>
      </c>
      <c r="R356" s="29"/>
      <c r="S356" s="29"/>
      <c r="T356" s="85" t="s">
        <v>1157</v>
      </c>
      <c r="U356" s="23"/>
      <c r="V356" s="54" t="s">
        <v>66</v>
      </c>
      <c r="W356" s="23"/>
      <c r="X356" s="23" t="s">
        <v>1241</v>
      </c>
      <c r="Y356" s="23"/>
      <c r="Z356" s="23"/>
      <c r="AA356" s="23"/>
      <c r="AB356" s="23"/>
      <c r="AC356" s="23"/>
      <c r="AD356" s="23"/>
    </row>
    <row r="357" spans="1:30" ht="15.75" x14ac:dyDescent="0.25">
      <c r="A357" s="24" t="s">
        <v>60</v>
      </c>
      <c r="B357" s="23" t="s">
        <v>759</v>
      </c>
      <c r="C357" s="23" t="s">
        <v>671</v>
      </c>
      <c r="D357" s="23" t="s">
        <v>674</v>
      </c>
      <c r="E357" s="51">
        <v>-2.532561802103471</v>
      </c>
      <c r="F357" s="51">
        <v>121.37501867840521</v>
      </c>
      <c r="G357" s="51" t="s">
        <v>1020</v>
      </c>
      <c r="H357" s="51">
        <v>-2.532561802103471</v>
      </c>
      <c r="I357" s="51">
        <v>121.37501867840521</v>
      </c>
      <c r="J357" s="29" t="s">
        <v>1036</v>
      </c>
      <c r="K357" s="51" t="s">
        <v>1038</v>
      </c>
      <c r="L357" s="51" t="s">
        <v>1039</v>
      </c>
      <c r="M357" s="23" t="s">
        <v>363</v>
      </c>
      <c r="N357" s="51" t="s">
        <v>1147</v>
      </c>
      <c r="O357" s="24" t="s">
        <v>1179</v>
      </c>
      <c r="P357" s="51">
        <v>4</v>
      </c>
      <c r="Q357" s="51">
        <v>4122.5228067299995</v>
      </c>
      <c r="R357" s="29"/>
      <c r="S357" s="29"/>
      <c r="T357" s="85" t="s">
        <v>1157</v>
      </c>
      <c r="U357" s="23"/>
      <c r="V357" s="54" t="s">
        <v>66</v>
      </c>
      <c r="W357" s="23"/>
      <c r="X357" s="23" t="s">
        <v>1241</v>
      </c>
      <c r="Y357" s="23"/>
      <c r="Z357" s="23"/>
      <c r="AA357" s="23"/>
      <c r="AB357" s="23"/>
      <c r="AC357" s="23"/>
      <c r="AD357" s="23"/>
    </row>
    <row r="358" spans="1:30" ht="15.75" x14ac:dyDescent="0.25">
      <c r="A358" s="24" t="s">
        <v>60</v>
      </c>
      <c r="B358" s="23" t="s">
        <v>760</v>
      </c>
      <c r="C358" s="23" t="s">
        <v>671</v>
      </c>
      <c r="D358" s="23" t="s">
        <v>674</v>
      </c>
      <c r="E358" s="51">
        <v>-2.5321779167913854</v>
      </c>
      <c r="F358" s="51">
        <v>121.37547824047088</v>
      </c>
      <c r="G358" s="51" t="s">
        <v>1020</v>
      </c>
      <c r="H358" s="51">
        <v>-2.5321779167913854</v>
      </c>
      <c r="I358" s="51">
        <v>121.37547824047088</v>
      </c>
      <c r="J358" s="29" t="s">
        <v>1036</v>
      </c>
      <c r="K358" s="51" t="s">
        <v>1038</v>
      </c>
      <c r="L358" s="51" t="s">
        <v>1039</v>
      </c>
      <c r="M358" s="23" t="s">
        <v>363</v>
      </c>
      <c r="N358" s="51" t="s">
        <v>1147</v>
      </c>
      <c r="O358" s="24" t="s">
        <v>1179</v>
      </c>
      <c r="P358" s="51">
        <v>3.3</v>
      </c>
      <c r="Q358" s="51">
        <v>10114.77570213</v>
      </c>
      <c r="R358" s="29"/>
      <c r="S358" s="29"/>
      <c r="T358" s="85" t="s">
        <v>1157</v>
      </c>
      <c r="U358" s="23"/>
      <c r="V358" s="54" t="s">
        <v>66</v>
      </c>
      <c r="W358" s="23"/>
      <c r="X358" s="23" t="s">
        <v>1241</v>
      </c>
      <c r="Y358" s="23"/>
      <c r="Z358" s="23"/>
      <c r="AA358" s="23"/>
      <c r="AB358" s="23"/>
      <c r="AC358" s="23"/>
      <c r="AD358" s="23"/>
    </row>
    <row r="359" spans="1:30" ht="15.75" x14ac:dyDescent="0.25">
      <c r="A359" s="24" t="s">
        <v>60</v>
      </c>
      <c r="B359" s="23" t="s">
        <v>761</v>
      </c>
      <c r="C359" s="23" t="s">
        <v>671</v>
      </c>
      <c r="D359" s="23" t="s">
        <v>674</v>
      </c>
      <c r="E359" s="51">
        <v>-2.5291400788019289</v>
      </c>
      <c r="F359" s="51">
        <v>121.37656497270832</v>
      </c>
      <c r="G359" s="51" t="s">
        <v>1020</v>
      </c>
      <c r="H359" s="51">
        <v>-2.5291400788019289</v>
      </c>
      <c r="I359" s="51">
        <v>121.37656497270832</v>
      </c>
      <c r="J359" s="29" t="s">
        <v>1036</v>
      </c>
      <c r="K359" s="51" t="s">
        <v>1038</v>
      </c>
      <c r="L359" s="51" t="s">
        <v>1039</v>
      </c>
      <c r="M359" s="23" t="s">
        <v>363</v>
      </c>
      <c r="N359" s="51" t="s">
        <v>1153</v>
      </c>
      <c r="O359" s="24" t="s">
        <v>1179</v>
      </c>
      <c r="P359" s="51">
        <v>2.6</v>
      </c>
      <c r="Q359" s="51">
        <v>22187.031204660001</v>
      </c>
      <c r="R359" s="29"/>
      <c r="S359" s="29"/>
      <c r="T359" s="85" t="s">
        <v>1157</v>
      </c>
      <c r="U359" s="23"/>
      <c r="V359" s="54" t="s">
        <v>66</v>
      </c>
      <c r="W359" s="23"/>
      <c r="X359" s="23" t="s">
        <v>1241</v>
      </c>
      <c r="Y359" s="23"/>
      <c r="Z359" s="23"/>
      <c r="AA359" s="23"/>
      <c r="AB359" s="23"/>
      <c r="AC359" s="23"/>
      <c r="AD359" s="23"/>
    </row>
    <row r="360" spans="1:30" ht="15.75" x14ac:dyDescent="0.25">
      <c r="A360" s="24" t="s">
        <v>60</v>
      </c>
      <c r="B360" s="23" t="s">
        <v>762</v>
      </c>
      <c r="C360" s="23" t="s">
        <v>671</v>
      </c>
      <c r="D360" s="23" t="s">
        <v>674</v>
      </c>
      <c r="E360" s="51">
        <v>-2.5308379576735183</v>
      </c>
      <c r="F360" s="51">
        <v>121.37658295183022</v>
      </c>
      <c r="G360" s="51" t="s">
        <v>1020</v>
      </c>
      <c r="H360" s="51">
        <v>-2.5308379576735183</v>
      </c>
      <c r="I360" s="51">
        <v>121.37658295183022</v>
      </c>
      <c r="J360" s="29" t="s">
        <v>1036</v>
      </c>
      <c r="K360" s="51" t="s">
        <v>1038</v>
      </c>
      <c r="L360" s="51" t="s">
        <v>1039</v>
      </c>
      <c r="M360" s="23" t="s">
        <v>363</v>
      </c>
      <c r="N360" s="51" t="s">
        <v>1150</v>
      </c>
      <c r="O360" s="24" t="s">
        <v>1179</v>
      </c>
      <c r="P360" s="51">
        <v>2</v>
      </c>
      <c r="Q360" s="51">
        <v>36784.066694099994</v>
      </c>
      <c r="R360" s="29"/>
      <c r="S360" s="29"/>
      <c r="T360" s="85" t="s">
        <v>1157</v>
      </c>
      <c r="U360" s="23"/>
      <c r="V360" s="54" t="s">
        <v>66</v>
      </c>
      <c r="W360" s="23"/>
      <c r="X360" s="23" t="s">
        <v>1241</v>
      </c>
      <c r="Y360" s="23"/>
      <c r="Z360" s="23"/>
      <c r="AA360" s="23"/>
      <c r="AB360" s="23"/>
      <c r="AC360" s="23"/>
      <c r="AD360" s="23"/>
    </row>
    <row r="361" spans="1:30" ht="15.75" x14ac:dyDescent="0.25">
      <c r="A361" s="24" t="s">
        <v>60</v>
      </c>
      <c r="B361" s="23" t="s">
        <v>763</v>
      </c>
      <c r="C361" s="23" t="s">
        <v>671</v>
      </c>
      <c r="D361" s="23" t="s">
        <v>674</v>
      </c>
      <c r="E361" s="51">
        <v>-2.569096</v>
      </c>
      <c r="F361" s="51">
        <v>121.382379</v>
      </c>
      <c r="G361" s="51" t="s">
        <v>1020</v>
      </c>
      <c r="H361" s="51">
        <v>-2.569096</v>
      </c>
      <c r="I361" s="51">
        <v>121.382379</v>
      </c>
      <c r="J361" s="29" t="s">
        <v>1036</v>
      </c>
      <c r="K361" s="51" t="s">
        <v>1038</v>
      </c>
      <c r="L361" s="51" t="s">
        <v>1039</v>
      </c>
      <c r="M361" s="23" t="s">
        <v>363</v>
      </c>
      <c r="N361" s="51"/>
      <c r="O361" s="24" t="s">
        <v>66</v>
      </c>
      <c r="P361" s="51"/>
      <c r="Q361" s="51"/>
      <c r="R361" s="29"/>
      <c r="S361" s="29"/>
      <c r="T361" s="85" t="s">
        <v>1157</v>
      </c>
      <c r="U361" s="23"/>
      <c r="V361" s="54" t="s">
        <v>66</v>
      </c>
      <c r="W361" s="23"/>
      <c r="X361" s="23" t="s">
        <v>1241</v>
      </c>
      <c r="Y361" s="23"/>
      <c r="Z361" s="23"/>
      <c r="AA361" s="23"/>
      <c r="AB361" s="23"/>
      <c r="AC361" s="23"/>
      <c r="AD361" s="23"/>
    </row>
    <row r="362" spans="1:30" ht="15.75" x14ac:dyDescent="0.25">
      <c r="A362" s="24" t="s">
        <v>60</v>
      </c>
      <c r="B362" s="23" t="s">
        <v>764</v>
      </c>
      <c r="C362" s="23" t="s">
        <v>671</v>
      </c>
      <c r="D362" s="23" t="s">
        <v>674</v>
      </c>
      <c r="E362" s="51">
        <v>-2.5554618865828123</v>
      </c>
      <c r="F362" s="51">
        <v>121.36922429932021</v>
      </c>
      <c r="G362" s="51" t="s">
        <v>1020</v>
      </c>
      <c r="H362" s="51">
        <v>-2.5554618865828123</v>
      </c>
      <c r="I362" s="51">
        <v>121.36922429932021</v>
      </c>
      <c r="J362" s="29" t="s">
        <v>1036</v>
      </c>
      <c r="K362" s="51" t="s">
        <v>1038</v>
      </c>
      <c r="L362" s="51" t="s">
        <v>1039</v>
      </c>
      <c r="M362" s="23" t="s">
        <v>363</v>
      </c>
      <c r="N362" s="51" t="s">
        <v>1154</v>
      </c>
      <c r="O362" s="24" t="s">
        <v>1179</v>
      </c>
      <c r="P362" s="51">
        <v>3.6</v>
      </c>
      <c r="Q362" s="51">
        <v>199108.542759</v>
      </c>
      <c r="R362" s="29"/>
      <c r="S362" s="29"/>
      <c r="T362" s="85" t="s">
        <v>1157</v>
      </c>
      <c r="U362" s="23"/>
      <c r="V362" s="54" t="s">
        <v>66</v>
      </c>
      <c r="W362" s="23"/>
      <c r="X362" s="23" t="s">
        <v>1241</v>
      </c>
      <c r="Y362" s="23"/>
      <c r="Z362" s="23"/>
      <c r="AA362" s="23"/>
      <c r="AB362" s="23"/>
      <c r="AC362" s="23"/>
      <c r="AD362" s="23"/>
    </row>
    <row r="363" spans="1:30" ht="15.75" x14ac:dyDescent="0.25">
      <c r="A363" s="24" t="s">
        <v>60</v>
      </c>
      <c r="B363" s="28" t="s">
        <v>765</v>
      </c>
      <c r="C363" s="28" t="s">
        <v>671</v>
      </c>
      <c r="D363" s="28" t="s">
        <v>674</v>
      </c>
      <c r="E363" s="51">
        <v>-2.5634320772103605</v>
      </c>
      <c r="F363" s="51">
        <v>121.37250543052593</v>
      </c>
      <c r="G363" s="51" t="s">
        <v>1020</v>
      </c>
      <c r="H363" s="51">
        <v>-2.5634320772103605</v>
      </c>
      <c r="I363" s="51">
        <v>121.37250543052593</v>
      </c>
      <c r="J363" s="29" t="s">
        <v>1036</v>
      </c>
      <c r="K363" s="51" t="s">
        <v>1038</v>
      </c>
      <c r="L363" s="51" t="s">
        <v>1039</v>
      </c>
      <c r="M363" s="23" t="s">
        <v>363</v>
      </c>
      <c r="N363" s="54">
        <v>40787</v>
      </c>
      <c r="O363" s="24" t="s">
        <v>1179</v>
      </c>
      <c r="P363" s="54">
        <v>2</v>
      </c>
      <c r="Q363" s="54">
        <v>41875.5257031</v>
      </c>
      <c r="R363" s="29"/>
      <c r="S363" s="29"/>
      <c r="T363" s="85" t="s">
        <v>1157</v>
      </c>
      <c r="U363" s="23"/>
      <c r="V363" s="54" t="s">
        <v>66</v>
      </c>
      <c r="W363" s="23"/>
      <c r="X363" s="23" t="s">
        <v>1241</v>
      </c>
      <c r="Y363" s="23"/>
      <c r="Z363" s="23"/>
      <c r="AA363" s="23"/>
      <c r="AB363" s="23"/>
      <c r="AC363" s="23"/>
      <c r="AD363" s="23"/>
    </row>
    <row r="364" spans="1:30" ht="15.75" x14ac:dyDescent="0.25">
      <c r="A364" s="24" t="s">
        <v>60</v>
      </c>
      <c r="B364" s="23" t="s">
        <v>766</v>
      </c>
      <c r="C364" s="23" t="s">
        <v>671</v>
      </c>
      <c r="D364" s="23" t="s">
        <v>674</v>
      </c>
      <c r="E364" s="51">
        <v>-2.5630554406009924</v>
      </c>
      <c r="F364" s="51">
        <v>121.36440585719021</v>
      </c>
      <c r="G364" s="51" t="s">
        <v>1020</v>
      </c>
      <c r="H364" s="51">
        <v>-2.5630554406009924</v>
      </c>
      <c r="I364" s="51">
        <v>121.36440585719021</v>
      </c>
      <c r="J364" s="29" t="s">
        <v>1036</v>
      </c>
      <c r="K364" s="51" t="s">
        <v>1038</v>
      </c>
      <c r="L364" s="51" t="s">
        <v>1039</v>
      </c>
      <c r="M364" s="23" t="s">
        <v>363</v>
      </c>
      <c r="N364" s="51" t="s">
        <v>1155</v>
      </c>
      <c r="O364" s="24" t="s">
        <v>1179</v>
      </c>
      <c r="P364" s="51">
        <v>2</v>
      </c>
      <c r="Q364" s="51">
        <v>39771.580435800002</v>
      </c>
      <c r="R364" s="29"/>
      <c r="S364" s="29"/>
      <c r="T364" s="85" t="s">
        <v>1157</v>
      </c>
      <c r="U364" s="23"/>
      <c r="V364" s="54" t="s">
        <v>66</v>
      </c>
      <c r="W364" s="23"/>
      <c r="X364" s="23" t="s">
        <v>1241</v>
      </c>
      <c r="Y364" s="23"/>
      <c r="Z364" s="23"/>
      <c r="AA364" s="23"/>
      <c r="AB364" s="23"/>
      <c r="AC364" s="23"/>
      <c r="AD364" s="23"/>
    </row>
    <row r="365" spans="1:30" ht="15.75" x14ac:dyDescent="0.25">
      <c r="A365" s="24" t="s">
        <v>60</v>
      </c>
      <c r="B365" s="23" t="s">
        <v>767</v>
      </c>
      <c r="C365" s="23" t="s">
        <v>671</v>
      </c>
      <c r="D365" s="23" t="s">
        <v>674</v>
      </c>
      <c r="E365" s="51">
        <v>-2.5469273944454596</v>
      </c>
      <c r="F365" s="51">
        <v>121.37513563162879</v>
      </c>
      <c r="G365" s="51" t="s">
        <v>1020</v>
      </c>
      <c r="H365" s="51">
        <v>-2.5469273944454596</v>
      </c>
      <c r="I365" s="51">
        <v>121.37513563162879</v>
      </c>
      <c r="J365" s="29" t="s">
        <v>1036</v>
      </c>
      <c r="K365" s="51" t="s">
        <v>1038</v>
      </c>
      <c r="L365" s="51" t="s">
        <v>1039</v>
      </c>
      <c r="M365" s="23" t="s">
        <v>363</v>
      </c>
      <c r="N365" s="51" t="s">
        <v>1156</v>
      </c>
      <c r="O365" s="24" t="s">
        <v>1179</v>
      </c>
      <c r="P365" s="51">
        <v>2</v>
      </c>
      <c r="Q365" s="51">
        <v>52801.560403750002</v>
      </c>
      <c r="R365" s="29"/>
      <c r="S365" s="29"/>
      <c r="T365" s="85" t="s">
        <v>1157</v>
      </c>
      <c r="U365" s="23"/>
      <c r="V365" s="54" t="s">
        <v>66</v>
      </c>
      <c r="W365" s="23"/>
      <c r="X365" s="23" t="s">
        <v>1241</v>
      </c>
      <c r="Y365" s="23"/>
      <c r="Z365" s="23"/>
      <c r="AA365" s="23"/>
      <c r="AB365" s="23"/>
      <c r="AC365" s="23"/>
      <c r="AD365" s="23"/>
    </row>
    <row r="366" spans="1:30" ht="15.75" x14ac:dyDescent="0.25">
      <c r="A366" s="24" t="s">
        <v>60</v>
      </c>
      <c r="B366" s="23" t="s">
        <v>768</v>
      </c>
      <c r="C366" s="23" t="s">
        <v>671</v>
      </c>
      <c r="D366" s="23" t="s">
        <v>674</v>
      </c>
      <c r="E366" s="51">
        <v>-2.543424486067321</v>
      </c>
      <c r="F366" s="51">
        <v>121.36615340523078</v>
      </c>
      <c r="G366" s="51" t="s">
        <v>1020</v>
      </c>
      <c r="H366" s="51">
        <v>-2.543424486067321</v>
      </c>
      <c r="I366" s="51">
        <v>121.36615340523078</v>
      </c>
      <c r="J366" s="29" t="s">
        <v>1036</v>
      </c>
      <c r="K366" s="51" t="s">
        <v>1038</v>
      </c>
      <c r="L366" s="51" t="s">
        <v>1039</v>
      </c>
      <c r="M366" s="23" t="s">
        <v>363</v>
      </c>
      <c r="N366" s="51">
        <v>38529</v>
      </c>
      <c r="O366" s="24" t="s">
        <v>1179</v>
      </c>
      <c r="P366" s="51">
        <v>3</v>
      </c>
      <c r="Q366" s="51">
        <v>42008.898585499999</v>
      </c>
      <c r="R366" s="29"/>
      <c r="S366" s="29"/>
      <c r="T366" s="85" t="s">
        <v>1157</v>
      </c>
      <c r="U366" s="23"/>
      <c r="V366" s="54" t="s">
        <v>66</v>
      </c>
      <c r="W366" s="23"/>
      <c r="X366" s="23" t="s">
        <v>1241</v>
      </c>
      <c r="Y366" s="23"/>
      <c r="Z366" s="23"/>
      <c r="AA366" s="23"/>
      <c r="AB366" s="23"/>
      <c r="AC366" s="23"/>
      <c r="AD366" s="23"/>
    </row>
    <row r="367" spans="1:30" ht="15.75" x14ac:dyDescent="0.25">
      <c r="A367" s="24" t="s">
        <v>770</v>
      </c>
      <c r="B367" s="23" t="s">
        <v>770</v>
      </c>
      <c r="C367" s="23" t="s">
        <v>769</v>
      </c>
      <c r="D367" s="23" t="s">
        <v>769</v>
      </c>
      <c r="E367" s="51">
        <v>-22.304402743670099</v>
      </c>
      <c r="F367" s="51">
        <v>166.92493020137201</v>
      </c>
      <c r="G367" s="51" t="s">
        <v>1020</v>
      </c>
      <c r="H367" s="51">
        <v>-22.304402743670099</v>
      </c>
      <c r="I367" s="51">
        <v>166.92493020137201</v>
      </c>
      <c r="J367" s="29" t="s">
        <v>1040</v>
      </c>
      <c r="K367" s="51" t="s">
        <v>1041</v>
      </c>
      <c r="L367" s="51" t="s">
        <v>1042</v>
      </c>
      <c r="M367" s="23" t="s">
        <v>1098</v>
      </c>
      <c r="N367" s="51">
        <v>2008</v>
      </c>
      <c r="O367" s="24" t="s">
        <v>1177</v>
      </c>
      <c r="P367" s="51">
        <v>65</v>
      </c>
      <c r="Q367" s="51">
        <v>22</v>
      </c>
      <c r="R367" s="29"/>
      <c r="S367" s="29" t="s">
        <v>1232</v>
      </c>
      <c r="T367" s="85"/>
      <c r="U367" s="23" t="s">
        <v>1240</v>
      </c>
      <c r="V367" s="54" t="s">
        <v>66</v>
      </c>
      <c r="W367" s="23" t="s">
        <v>1239</v>
      </c>
      <c r="X367" s="23" t="s">
        <v>1239</v>
      </c>
      <c r="Y367" s="23" t="s">
        <v>1239</v>
      </c>
      <c r="Z367" s="23" t="s">
        <v>1256</v>
      </c>
      <c r="AA367" s="23" t="s">
        <v>1293</v>
      </c>
      <c r="AB367" s="23" t="s">
        <v>1256</v>
      </c>
      <c r="AC367" s="23" t="s">
        <v>1239</v>
      </c>
      <c r="AD367" s="23" t="s">
        <v>1297</v>
      </c>
    </row>
    <row r="368" spans="1:30" ht="15.75" x14ac:dyDescent="0.25">
      <c r="A368" s="24" t="s">
        <v>60</v>
      </c>
      <c r="B368" s="23" t="s">
        <v>771</v>
      </c>
      <c r="C368" s="23" t="s">
        <v>769</v>
      </c>
      <c r="D368" s="23" t="s">
        <v>769</v>
      </c>
      <c r="E368" s="51">
        <v>-22.299325851627</v>
      </c>
      <c r="F368" s="51">
        <v>166.95939489109</v>
      </c>
      <c r="G368" s="51" t="s">
        <v>1020</v>
      </c>
      <c r="H368" s="51">
        <v>-22.299325851627</v>
      </c>
      <c r="I368" s="51">
        <v>166.95939489109</v>
      </c>
      <c r="J368" s="29" t="s">
        <v>1040</v>
      </c>
      <c r="K368" s="51" t="s">
        <v>1041</v>
      </c>
      <c r="L368" s="51" t="s">
        <v>1042</v>
      </c>
      <c r="M368" s="23" t="s">
        <v>1098</v>
      </c>
      <c r="N368" s="51">
        <v>2009</v>
      </c>
      <c r="O368" s="24" t="s">
        <v>1173</v>
      </c>
      <c r="P368" s="51">
        <v>13</v>
      </c>
      <c r="Q368" s="51">
        <v>365000</v>
      </c>
      <c r="R368" s="29"/>
      <c r="S368" s="29"/>
      <c r="T368" s="85" t="s">
        <v>1157</v>
      </c>
      <c r="U368" s="23"/>
      <c r="V368" s="54" t="s">
        <v>66</v>
      </c>
      <c r="W368" s="23"/>
      <c r="X368" s="23" t="s">
        <v>1241</v>
      </c>
      <c r="Y368" s="23"/>
      <c r="Z368" s="23"/>
      <c r="AA368" s="23"/>
      <c r="AB368" s="23"/>
      <c r="AC368" s="23"/>
      <c r="AD368" s="23"/>
    </row>
    <row r="369" spans="1:30" ht="15.75" x14ac:dyDescent="0.25">
      <c r="A369" s="36" t="s">
        <v>60</v>
      </c>
      <c r="B369" s="36" t="s">
        <v>772</v>
      </c>
      <c r="C369" s="36" t="s">
        <v>633</v>
      </c>
      <c r="D369" s="36" t="s">
        <v>655</v>
      </c>
      <c r="E369" s="51"/>
      <c r="F369" s="51"/>
      <c r="G369" s="51"/>
      <c r="H369" s="51">
        <v>-6.4242249999999999</v>
      </c>
      <c r="I369" s="51">
        <v>-50.036043999999997</v>
      </c>
      <c r="J369" s="29" t="s">
        <v>1017</v>
      </c>
      <c r="K369" s="51" t="s">
        <v>1018</v>
      </c>
      <c r="L369" s="51" t="s">
        <v>1035</v>
      </c>
      <c r="M369" s="24" t="s">
        <v>1101</v>
      </c>
      <c r="N369" s="29"/>
      <c r="O369" s="24" t="s">
        <v>1173</v>
      </c>
      <c r="P369" s="76"/>
      <c r="Q369" s="76"/>
      <c r="R369" s="29"/>
      <c r="S369" s="29"/>
      <c r="T369" s="84"/>
      <c r="U369" s="23"/>
      <c r="V369" s="54" t="s">
        <v>66</v>
      </c>
      <c r="W369" s="23"/>
      <c r="X369" s="23"/>
      <c r="Y369" s="23"/>
      <c r="Z369" s="23"/>
      <c r="AA369" s="23"/>
      <c r="AB369" s="23"/>
      <c r="AC369" s="23"/>
      <c r="AD369" s="23"/>
    </row>
    <row r="370" spans="1:30" ht="15.75" x14ac:dyDescent="0.25">
      <c r="A370" s="24" t="s">
        <v>376</v>
      </c>
      <c r="B370" s="36" t="s">
        <v>773</v>
      </c>
      <c r="C370" s="36" t="s">
        <v>406</v>
      </c>
      <c r="D370" s="36" t="s">
        <v>406</v>
      </c>
      <c r="E370" s="51">
        <v>5146407</v>
      </c>
      <c r="F370" s="51">
        <v>493415</v>
      </c>
      <c r="G370" s="51" t="s">
        <v>1023</v>
      </c>
      <c r="H370" s="51">
        <v>46.471201937266301</v>
      </c>
      <c r="I370" s="51">
        <v>-81.085773024715706</v>
      </c>
      <c r="J370" s="29" t="s">
        <v>1021</v>
      </c>
      <c r="K370" s="51" t="s">
        <v>1022</v>
      </c>
      <c r="L370" s="51" t="s">
        <v>1024</v>
      </c>
      <c r="M370" s="24" t="s">
        <v>1099</v>
      </c>
      <c r="N370" s="51">
        <v>1945</v>
      </c>
      <c r="O370" s="24" t="s">
        <v>1174</v>
      </c>
      <c r="P370" s="51">
        <v>37</v>
      </c>
      <c r="Q370" s="51">
        <v>58.6</v>
      </c>
      <c r="R370" s="29"/>
      <c r="S370" s="29" t="s">
        <v>181</v>
      </c>
      <c r="T370" s="85">
        <v>44075</v>
      </c>
      <c r="U370" s="23" t="s">
        <v>1240</v>
      </c>
      <c r="V370" s="54" t="s">
        <v>66</v>
      </c>
      <c r="W370" s="23" t="s">
        <v>1239</v>
      </c>
      <c r="X370" s="23" t="s">
        <v>1239</v>
      </c>
      <c r="Y370" s="23" t="s">
        <v>1239</v>
      </c>
      <c r="Z370" s="23" t="s">
        <v>1256</v>
      </c>
      <c r="AA370" s="23" t="s">
        <v>1298</v>
      </c>
      <c r="AB370" s="23" t="s">
        <v>1256</v>
      </c>
      <c r="AC370" s="23" t="s">
        <v>1239</v>
      </c>
      <c r="AD370" s="23" t="s">
        <v>1299</v>
      </c>
    </row>
    <row r="371" spans="1:30" ht="15.75" x14ac:dyDescent="0.25">
      <c r="A371" s="33" t="s">
        <v>203</v>
      </c>
      <c r="B371" s="28" t="s">
        <v>203</v>
      </c>
      <c r="C371" s="31" t="s">
        <v>633</v>
      </c>
      <c r="D371" s="31" t="s">
        <v>634</v>
      </c>
      <c r="E371" s="29">
        <v>-6.0553270000000001</v>
      </c>
      <c r="F371" s="29">
        <v>-50.574812000000001</v>
      </c>
      <c r="G371" s="55" t="s">
        <v>1020</v>
      </c>
      <c r="H371" s="56">
        <v>-6.0553270000000001</v>
      </c>
      <c r="I371" s="56">
        <v>-50.574812000000001</v>
      </c>
      <c r="J371" s="29" t="s">
        <v>1017</v>
      </c>
      <c r="K371" s="24" t="s">
        <v>1018</v>
      </c>
      <c r="L371" s="29" t="s">
        <v>1031</v>
      </c>
      <c r="M371" s="23" t="s">
        <v>1102</v>
      </c>
      <c r="N371" s="29">
        <v>1989</v>
      </c>
      <c r="O371" s="24" t="s">
        <v>1174</v>
      </c>
      <c r="P371" s="29">
        <v>25</v>
      </c>
      <c r="Q371" s="81">
        <v>12</v>
      </c>
      <c r="R371" s="29"/>
      <c r="S371" s="29" t="s">
        <v>33</v>
      </c>
      <c r="T371" s="87"/>
      <c r="U371" s="97" t="s">
        <v>1240</v>
      </c>
      <c r="V371" s="29" t="s">
        <v>66</v>
      </c>
      <c r="W371" s="23" t="s">
        <v>1239</v>
      </c>
      <c r="X371" s="23" t="s">
        <v>1239</v>
      </c>
      <c r="Y371" s="23" t="s">
        <v>1239</v>
      </c>
      <c r="Z371" s="23" t="s">
        <v>1256</v>
      </c>
      <c r="AA371" s="23" t="s">
        <v>1284</v>
      </c>
      <c r="AB371" s="23" t="s">
        <v>1256</v>
      </c>
      <c r="AC371" s="23" t="s">
        <v>1239</v>
      </c>
      <c r="AD371" s="23" t="s">
        <v>1300</v>
      </c>
    </row>
    <row r="372" spans="1:30" ht="15.75" x14ac:dyDescent="0.25">
      <c r="A372" s="24" t="s">
        <v>385</v>
      </c>
      <c r="B372" s="37" t="s">
        <v>775</v>
      </c>
      <c r="C372" s="37" t="s">
        <v>774</v>
      </c>
      <c r="D372" s="37" t="s">
        <v>774</v>
      </c>
      <c r="E372" s="57">
        <v>8212810.7800000003</v>
      </c>
      <c r="F372" s="57">
        <v>582781.18000000005</v>
      </c>
      <c r="G372" s="24" t="s">
        <v>1043</v>
      </c>
      <c r="H372" s="24">
        <v>-16.1636112076859</v>
      </c>
      <c r="I372" s="24">
        <v>33.774328364045601</v>
      </c>
      <c r="J372" s="24" t="s">
        <v>1044</v>
      </c>
      <c r="K372" s="24" t="s">
        <v>1045</v>
      </c>
      <c r="L372" s="24" t="s">
        <v>774</v>
      </c>
      <c r="M372" s="24" t="s">
        <v>1098</v>
      </c>
      <c r="N372" s="24">
        <v>2011</v>
      </c>
      <c r="O372" s="24" t="s">
        <v>1177</v>
      </c>
      <c r="P372" s="77">
        <v>29</v>
      </c>
      <c r="Q372" s="78">
        <v>21800000</v>
      </c>
      <c r="R372" s="24"/>
      <c r="S372" s="24" t="s">
        <v>1233</v>
      </c>
      <c r="T372" s="88"/>
      <c r="U372" s="24" t="s">
        <v>1239</v>
      </c>
      <c r="V372" s="24" t="s">
        <v>66</v>
      </c>
      <c r="W372" s="24" t="s">
        <v>1241</v>
      </c>
      <c r="X372" s="24" t="s">
        <v>1239</v>
      </c>
      <c r="Y372" s="24" t="s">
        <v>1241</v>
      </c>
      <c r="Z372" s="24" t="s">
        <v>1256</v>
      </c>
      <c r="AA372" s="24" t="s">
        <v>1289</v>
      </c>
      <c r="AB372" s="24" t="s">
        <v>1262</v>
      </c>
      <c r="AC372" s="24" t="s">
        <v>1239</v>
      </c>
      <c r="AD372" s="24" t="s">
        <v>1301</v>
      </c>
    </row>
    <row r="373" spans="1:30" ht="15.75" x14ac:dyDescent="0.25">
      <c r="A373" s="24" t="s">
        <v>385</v>
      </c>
      <c r="B373" s="37" t="s">
        <v>776</v>
      </c>
      <c r="C373" s="37" t="s">
        <v>774</v>
      </c>
      <c r="D373" s="37" t="s">
        <v>774</v>
      </c>
      <c r="E373" s="57">
        <v>8210815.9400000004</v>
      </c>
      <c r="F373" s="57">
        <v>582618.80000000005</v>
      </c>
      <c r="G373" s="24" t="s">
        <v>1043</v>
      </c>
      <c r="H373" s="24">
        <v>-16.181650393524201</v>
      </c>
      <c r="I373" s="24">
        <v>33.772883239357</v>
      </c>
      <c r="J373" s="24" t="s">
        <v>1044</v>
      </c>
      <c r="K373" s="24" t="s">
        <v>1045</v>
      </c>
      <c r="L373" s="24" t="s">
        <v>774</v>
      </c>
      <c r="M373" s="24" t="s">
        <v>1098</v>
      </c>
      <c r="N373" s="24">
        <v>2011</v>
      </c>
      <c r="O373" s="24" t="s">
        <v>1177</v>
      </c>
      <c r="P373" s="77">
        <v>11</v>
      </c>
      <c r="Q373" s="78" t="s">
        <v>1224</v>
      </c>
      <c r="R373" s="24"/>
      <c r="S373" s="24" t="s">
        <v>1233</v>
      </c>
      <c r="T373" s="85" t="s">
        <v>1157</v>
      </c>
      <c r="U373" s="24"/>
      <c r="V373" s="24" t="s">
        <v>66</v>
      </c>
      <c r="W373" s="24"/>
      <c r="X373" s="24" t="s">
        <v>1241</v>
      </c>
      <c r="Y373" s="24"/>
      <c r="Z373" s="24"/>
      <c r="AA373" s="24"/>
      <c r="AB373" s="24"/>
      <c r="AC373" s="24"/>
      <c r="AD373" s="24"/>
    </row>
    <row r="374" spans="1:30" ht="15.75" x14ac:dyDescent="0.25">
      <c r="A374" s="37" t="s">
        <v>60</v>
      </c>
      <c r="B374" s="37" t="s">
        <v>777</v>
      </c>
      <c r="C374" s="37" t="s">
        <v>60</v>
      </c>
      <c r="D374" s="37" t="s">
        <v>60</v>
      </c>
      <c r="E374" s="27">
        <v>-19.494722222222201</v>
      </c>
      <c r="F374" s="27">
        <v>-41.018611111111099</v>
      </c>
      <c r="G374" s="24" t="s">
        <v>1020</v>
      </c>
      <c r="H374" s="24">
        <v>-19.494722222222201</v>
      </c>
      <c r="I374" s="24">
        <v>-41.018611111111099</v>
      </c>
      <c r="J374" s="24" t="s">
        <v>1017</v>
      </c>
      <c r="K374" s="24" t="s">
        <v>1046</v>
      </c>
      <c r="L374" s="24" t="s">
        <v>1047</v>
      </c>
      <c r="M374" s="24" t="s">
        <v>363</v>
      </c>
      <c r="N374" s="24">
        <v>2005</v>
      </c>
      <c r="O374" s="24" t="s">
        <v>1173</v>
      </c>
      <c r="P374" s="24">
        <v>27</v>
      </c>
      <c r="Q374" s="78">
        <v>185600000</v>
      </c>
      <c r="R374" s="24"/>
      <c r="S374" s="24" t="s">
        <v>1234</v>
      </c>
      <c r="T374" s="85" t="s">
        <v>1157</v>
      </c>
      <c r="U374" s="24"/>
      <c r="V374" s="24" t="s">
        <v>66</v>
      </c>
      <c r="W374" s="24"/>
      <c r="X374" s="24" t="s">
        <v>1241</v>
      </c>
      <c r="Y374" s="24"/>
      <c r="Z374" s="24"/>
      <c r="AA374" s="24"/>
      <c r="AB374" s="24"/>
      <c r="AC374" s="24"/>
      <c r="AD374" s="24"/>
    </row>
    <row r="375" spans="1:30" ht="15.75" x14ac:dyDescent="0.25">
      <c r="A375" s="37" t="s">
        <v>60</v>
      </c>
      <c r="B375" s="37" t="s">
        <v>778</v>
      </c>
      <c r="C375" s="37" t="s">
        <v>60</v>
      </c>
      <c r="D375" s="37" t="s">
        <v>60</v>
      </c>
      <c r="E375" s="27">
        <v>-21.035833333333301</v>
      </c>
      <c r="F375" s="27">
        <v>-42.331666666666699</v>
      </c>
      <c r="G375" s="24" t="s">
        <v>1048</v>
      </c>
      <c r="H375" s="24">
        <v>-21.035833333333301</v>
      </c>
      <c r="I375" s="24">
        <v>-42.331666666666699</v>
      </c>
      <c r="J375" s="24" t="s">
        <v>1017</v>
      </c>
      <c r="K375" s="24" t="s">
        <v>1046</v>
      </c>
      <c r="L375" s="24" t="s">
        <v>1049</v>
      </c>
      <c r="M375" s="24" t="s">
        <v>363</v>
      </c>
      <c r="N375" s="24">
        <v>1983</v>
      </c>
      <c r="O375" s="24" t="s">
        <v>1173</v>
      </c>
      <c r="P375" s="24">
        <v>14</v>
      </c>
      <c r="Q375" s="78">
        <v>3000000</v>
      </c>
      <c r="R375" s="24"/>
      <c r="S375" s="24" t="s">
        <v>1234</v>
      </c>
      <c r="T375" s="85" t="s">
        <v>1157</v>
      </c>
      <c r="U375" s="24"/>
      <c r="V375" s="24" t="s">
        <v>66</v>
      </c>
      <c r="W375" s="24"/>
      <c r="X375" s="24" t="s">
        <v>1241</v>
      </c>
      <c r="Y375" s="24"/>
      <c r="Z375" s="24"/>
      <c r="AA375" s="24"/>
      <c r="AB375" s="24"/>
      <c r="AC375" s="24"/>
      <c r="AD375" s="24"/>
    </row>
    <row r="376" spans="1:30" ht="15.75" x14ac:dyDescent="0.25">
      <c r="A376" s="37" t="s">
        <v>60</v>
      </c>
      <c r="B376" s="37" t="s">
        <v>779</v>
      </c>
      <c r="C376" s="37" t="s">
        <v>60</v>
      </c>
      <c r="D376" s="37" t="s">
        <v>60</v>
      </c>
      <c r="E376" s="27">
        <v>-22.039166666666699</v>
      </c>
      <c r="F376" s="27">
        <v>-43.768333333333302</v>
      </c>
      <c r="G376" s="24" t="s">
        <v>1048</v>
      </c>
      <c r="H376" s="24">
        <v>-22.039166666666699</v>
      </c>
      <c r="I376" s="24">
        <v>-43.768333333333302</v>
      </c>
      <c r="J376" s="24" t="s">
        <v>1017</v>
      </c>
      <c r="K376" s="24" t="s">
        <v>1046</v>
      </c>
      <c r="L376" s="24" t="s">
        <v>1050</v>
      </c>
      <c r="M376" s="24" t="s">
        <v>363</v>
      </c>
      <c r="N376" s="24">
        <v>1997</v>
      </c>
      <c r="O376" s="24" t="s">
        <v>1173</v>
      </c>
      <c r="P376" s="24">
        <v>23.4</v>
      </c>
      <c r="Q376" s="78">
        <v>4410000</v>
      </c>
      <c r="R376" s="24"/>
      <c r="S376" s="24" t="s">
        <v>1234</v>
      </c>
      <c r="T376" s="85" t="s">
        <v>1157</v>
      </c>
      <c r="U376" s="24"/>
      <c r="V376" s="24" t="s">
        <v>66</v>
      </c>
      <c r="W376" s="24"/>
      <c r="X376" s="24" t="s">
        <v>1241</v>
      </c>
      <c r="Y376" s="24"/>
      <c r="Z376" s="24"/>
      <c r="AA376" s="24"/>
      <c r="AB376" s="24"/>
      <c r="AC376" s="24"/>
      <c r="AD376" s="24"/>
    </row>
    <row r="377" spans="1:30" ht="15.75" x14ac:dyDescent="0.25">
      <c r="A377" s="37" t="s">
        <v>60</v>
      </c>
      <c r="B377" s="37" t="s">
        <v>780</v>
      </c>
      <c r="C377" s="37" t="s">
        <v>60</v>
      </c>
      <c r="D377" s="37" t="s">
        <v>60</v>
      </c>
      <c r="E377" s="27">
        <v>-21.475000000000001</v>
      </c>
      <c r="F377" s="27">
        <v>-42.845833333333303</v>
      </c>
      <c r="G377" s="24" t="s">
        <v>1048</v>
      </c>
      <c r="H377" s="24">
        <v>-21.475000000000001</v>
      </c>
      <c r="I377" s="24">
        <v>-42.845833333333303</v>
      </c>
      <c r="J377" s="24" t="s">
        <v>1017</v>
      </c>
      <c r="K377" s="24" t="s">
        <v>1046</v>
      </c>
      <c r="L377" s="24" t="s">
        <v>1051</v>
      </c>
      <c r="M377" s="24" t="s">
        <v>363</v>
      </c>
      <c r="N377" s="24">
        <v>1956</v>
      </c>
      <c r="O377" s="24" t="s">
        <v>1173</v>
      </c>
      <c r="P377" s="24">
        <v>22.8</v>
      </c>
      <c r="Q377" s="78">
        <v>22500000</v>
      </c>
      <c r="R377" s="24"/>
      <c r="S377" s="24" t="s">
        <v>1234</v>
      </c>
      <c r="T377" s="85" t="s">
        <v>1157</v>
      </c>
      <c r="U377" s="24"/>
      <c r="V377" s="24" t="s">
        <v>66</v>
      </c>
      <c r="W377" s="24"/>
      <c r="X377" s="24" t="s">
        <v>1241</v>
      </c>
      <c r="Y377" s="24"/>
      <c r="Z377" s="24"/>
      <c r="AA377" s="24"/>
      <c r="AB377" s="24"/>
      <c r="AC377" s="24"/>
      <c r="AD377" s="24"/>
    </row>
    <row r="378" spans="1:30" ht="15.75" x14ac:dyDescent="0.25">
      <c r="A378" s="37" t="s">
        <v>60</v>
      </c>
      <c r="B378" s="37" t="s">
        <v>781</v>
      </c>
      <c r="C378" s="37" t="s">
        <v>60</v>
      </c>
      <c r="D378" s="37" t="s">
        <v>60</v>
      </c>
      <c r="E378" s="27">
        <v>-18.6591666666667</v>
      </c>
      <c r="F378" s="27">
        <v>-48.439166666666701</v>
      </c>
      <c r="G378" s="24" t="s">
        <v>1020</v>
      </c>
      <c r="H378" s="24">
        <v>-18.6591666666667</v>
      </c>
      <c r="I378" s="24">
        <v>-48.439166666666701</v>
      </c>
      <c r="J378" s="24" t="s">
        <v>1017</v>
      </c>
      <c r="K378" s="24" t="s">
        <v>1046</v>
      </c>
      <c r="L378" s="24" t="s">
        <v>1052</v>
      </c>
      <c r="M378" s="24" t="s">
        <v>363</v>
      </c>
      <c r="N378" s="24">
        <v>2006</v>
      </c>
      <c r="O378" s="24" t="s">
        <v>1173</v>
      </c>
      <c r="P378" s="24">
        <v>56</v>
      </c>
      <c r="Q378" s="78">
        <v>872830000</v>
      </c>
      <c r="R378" s="24"/>
      <c r="S378" s="24" t="s">
        <v>1234</v>
      </c>
      <c r="T378" s="85" t="s">
        <v>1157</v>
      </c>
      <c r="U378" s="24"/>
      <c r="V378" s="24" t="s">
        <v>66</v>
      </c>
      <c r="W378" s="24"/>
      <c r="X378" s="24" t="s">
        <v>1241</v>
      </c>
      <c r="Y378" s="24"/>
      <c r="Z378" s="24"/>
      <c r="AA378" s="24"/>
      <c r="AB378" s="24"/>
      <c r="AC378" s="24"/>
      <c r="AD378" s="24"/>
    </row>
    <row r="379" spans="1:30" ht="15.75" x14ac:dyDescent="0.25">
      <c r="A379" s="37" t="s">
        <v>60</v>
      </c>
      <c r="B379" s="37" t="s">
        <v>782</v>
      </c>
      <c r="C379" s="37" t="s">
        <v>60</v>
      </c>
      <c r="D379" s="37" t="s">
        <v>60</v>
      </c>
      <c r="E379" s="27">
        <v>-20.2069444444444</v>
      </c>
      <c r="F379" s="27">
        <v>-42.3333333333333</v>
      </c>
      <c r="G379" s="24" t="s">
        <v>1020</v>
      </c>
      <c r="H379" s="24">
        <v>-20.2069444444444</v>
      </c>
      <c r="I379" s="24">
        <v>-42.3333333333333</v>
      </c>
      <c r="J379" s="24" t="s">
        <v>1017</v>
      </c>
      <c r="K379" s="24" t="s">
        <v>1046</v>
      </c>
      <c r="L379" s="24" t="s">
        <v>1053</v>
      </c>
      <c r="M379" s="24" t="s">
        <v>1099</v>
      </c>
      <c r="N379" s="24">
        <v>2004</v>
      </c>
      <c r="O379" s="24" t="s">
        <v>1173</v>
      </c>
      <c r="P379" s="24">
        <v>53</v>
      </c>
      <c r="Q379" s="78">
        <v>54400000</v>
      </c>
      <c r="R379" s="24"/>
      <c r="S379" s="24" t="s">
        <v>1234</v>
      </c>
      <c r="T379" s="85" t="s">
        <v>1157</v>
      </c>
      <c r="U379" s="24"/>
      <c r="V379" s="24" t="s">
        <v>66</v>
      </c>
      <c r="W379" s="24"/>
      <c r="X379" s="24" t="s">
        <v>1241</v>
      </c>
      <c r="Y379" s="24"/>
      <c r="Z379" s="24"/>
      <c r="AA379" s="24"/>
      <c r="AB379" s="24"/>
      <c r="AC379" s="24"/>
      <c r="AD379" s="24"/>
    </row>
    <row r="380" spans="1:30" ht="15.75" x14ac:dyDescent="0.25">
      <c r="A380" s="37" t="s">
        <v>60</v>
      </c>
      <c r="B380" s="37" t="s">
        <v>783</v>
      </c>
      <c r="C380" s="37" t="s">
        <v>60</v>
      </c>
      <c r="D380" s="37" t="s">
        <v>60</v>
      </c>
      <c r="E380" s="27">
        <v>-6.5894444444444398</v>
      </c>
      <c r="F380" s="27">
        <v>-47.464444444444403</v>
      </c>
      <c r="G380" s="24" t="s">
        <v>1020</v>
      </c>
      <c r="H380" s="24">
        <v>-6.5894444444444398</v>
      </c>
      <c r="I380" s="24">
        <v>-47.464444444444403</v>
      </c>
      <c r="J380" s="24" t="s">
        <v>1017</v>
      </c>
      <c r="K380" s="24" t="s">
        <v>1054</v>
      </c>
      <c r="L380" s="24" t="s">
        <v>1055</v>
      </c>
      <c r="M380" s="24" t="s">
        <v>363</v>
      </c>
      <c r="N380" s="24">
        <v>2011</v>
      </c>
      <c r="O380" s="24" t="s">
        <v>1173</v>
      </c>
      <c r="P380" s="24">
        <v>47</v>
      </c>
      <c r="Q380" s="78">
        <v>5298000000</v>
      </c>
      <c r="R380" s="24"/>
      <c r="S380" s="24" t="s">
        <v>1234</v>
      </c>
      <c r="T380" s="85" t="s">
        <v>1157</v>
      </c>
      <c r="U380" s="24"/>
      <c r="V380" s="24" t="s">
        <v>66</v>
      </c>
      <c r="W380" s="24"/>
      <c r="X380" s="24" t="s">
        <v>1241</v>
      </c>
      <c r="Y380" s="24"/>
      <c r="Z380" s="24"/>
      <c r="AA380" s="24"/>
      <c r="AB380" s="24"/>
      <c r="AC380" s="24"/>
      <c r="AD380" s="24"/>
    </row>
    <row r="381" spans="1:30" ht="15.75" x14ac:dyDescent="0.25">
      <c r="A381" s="37" t="s">
        <v>60</v>
      </c>
      <c r="B381" s="37" t="s">
        <v>784</v>
      </c>
      <c r="C381" s="37" t="s">
        <v>60</v>
      </c>
      <c r="D381" s="37" t="s">
        <v>60</v>
      </c>
      <c r="E381" s="27">
        <v>-21.143333333333299</v>
      </c>
      <c r="F381" s="27">
        <v>-45.036388888888901</v>
      </c>
      <c r="G381" s="24" t="s">
        <v>1020</v>
      </c>
      <c r="H381" s="24">
        <v>-21.143333333333299</v>
      </c>
      <c r="I381" s="24">
        <v>-45.036388888888901</v>
      </c>
      <c r="J381" s="24" t="s">
        <v>1017</v>
      </c>
      <c r="K381" s="24" t="s">
        <v>1046</v>
      </c>
      <c r="L381" s="24" t="s">
        <v>1056</v>
      </c>
      <c r="M381" s="24" t="s">
        <v>363</v>
      </c>
      <c r="N381" s="24">
        <v>2002</v>
      </c>
      <c r="O381" s="24" t="s">
        <v>1173</v>
      </c>
      <c r="P381" s="24">
        <v>50</v>
      </c>
      <c r="Q381" s="78">
        <v>268930000</v>
      </c>
      <c r="R381" s="24"/>
      <c r="S381" s="24" t="s">
        <v>1234</v>
      </c>
      <c r="T381" s="85" t="s">
        <v>1157</v>
      </c>
      <c r="U381" s="24"/>
      <c r="V381" s="24" t="s">
        <v>66</v>
      </c>
      <c r="W381" s="24"/>
      <c r="X381" s="24" t="s">
        <v>1241</v>
      </c>
      <c r="Y381" s="24"/>
      <c r="Z381" s="24"/>
      <c r="AA381" s="24"/>
      <c r="AB381" s="24"/>
      <c r="AC381" s="24"/>
      <c r="AD381" s="24"/>
    </row>
    <row r="382" spans="1:30" ht="15.75" x14ac:dyDescent="0.25">
      <c r="A382" s="37" t="s">
        <v>60</v>
      </c>
      <c r="B382" s="37" t="s">
        <v>785</v>
      </c>
      <c r="C382" s="37" t="s">
        <v>60</v>
      </c>
      <c r="D382" s="37" t="s">
        <v>60</v>
      </c>
      <c r="E382" s="27">
        <v>-19.991666666666699</v>
      </c>
      <c r="F382" s="27">
        <v>-47.7580555555556</v>
      </c>
      <c r="G382" s="24" t="s">
        <v>1020</v>
      </c>
      <c r="H382" s="24">
        <v>-19.991666666666699</v>
      </c>
      <c r="I382" s="24">
        <v>-47.7580555555556</v>
      </c>
      <c r="J382" s="24" t="s">
        <v>1017</v>
      </c>
      <c r="K382" s="24" t="s">
        <v>1057</v>
      </c>
      <c r="L382" s="24" t="s">
        <v>1058</v>
      </c>
      <c r="M382" s="24" t="s">
        <v>363</v>
      </c>
      <c r="N382" s="24">
        <v>1998</v>
      </c>
      <c r="O382" s="24" t="s">
        <v>1173</v>
      </c>
      <c r="P382" s="24">
        <v>31</v>
      </c>
      <c r="Q382" s="78">
        <v>241840000</v>
      </c>
      <c r="R382" s="24"/>
      <c r="S382" s="24" t="s">
        <v>1234</v>
      </c>
      <c r="T382" s="85" t="s">
        <v>1157</v>
      </c>
      <c r="U382" s="24"/>
      <c r="V382" s="24" t="s">
        <v>66</v>
      </c>
      <c r="W382" s="24"/>
      <c r="X382" s="24" t="s">
        <v>1241</v>
      </c>
      <c r="Y382" s="24"/>
      <c r="Z382" s="24"/>
      <c r="AA382" s="24"/>
      <c r="AB382" s="24"/>
      <c r="AC382" s="24"/>
      <c r="AD382" s="24"/>
    </row>
    <row r="383" spans="1:30" ht="15.75" x14ac:dyDescent="0.25">
      <c r="A383" s="37" t="s">
        <v>60</v>
      </c>
      <c r="B383" s="37" t="s">
        <v>786</v>
      </c>
      <c r="C383" s="37" t="s">
        <v>60</v>
      </c>
      <c r="D383" s="37" t="s">
        <v>60</v>
      </c>
      <c r="E383" s="27">
        <v>-27.525277777777799</v>
      </c>
      <c r="F383" s="27">
        <v>-51.788888888888899</v>
      </c>
      <c r="G383" s="24" t="s">
        <v>1020</v>
      </c>
      <c r="H383" s="24">
        <v>-27.525277777777799</v>
      </c>
      <c r="I383" s="24">
        <v>-51.788888888888899</v>
      </c>
      <c r="J383" s="24" t="s">
        <v>1017</v>
      </c>
      <c r="K383" s="24" t="s">
        <v>1059</v>
      </c>
      <c r="L383" s="24" t="s">
        <v>1060</v>
      </c>
      <c r="M383" s="24" t="s">
        <v>363</v>
      </c>
      <c r="N383" s="24">
        <v>1997</v>
      </c>
      <c r="O383" s="24" t="s">
        <v>1173</v>
      </c>
      <c r="P383" s="24">
        <v>126</v>
      </c>
      <c r="Q383" s="78">
        <v>3339000000</v>
      </c>
      <c r="R383" s="24"/>
      <c r="S383" s="24" t="s">
        <v>1234</v>
      </c>
      <c r="T383" s="85" t="s">
        <v>1157</v>
      </c>
      <c r="U383" s="24"/>
      <c r="V383" s="24" t="s">
        <v>66</v>
      </c>
      <c r="W383" s="24"/>
      <c r="X383" s="24" t="s">
        <v>1241</v>
      </c>
      <c r="Y383" s="24"/>
      <c r="Z383" s="24"/>
      <c r="AA383" s="24"/>
      <c r="AB383" s="24"/>
      <c r="AC383" s="24"/>
      <c r="AD383" s="24"/>
    </row>
    <row r="384" spans="1:30" ht="15.75" x14ac:dyDescent="0.25">
      <c r="A384" s="37" t="s">
        <v>60</v>
      </c>
      <c r="B384" s="37" t="s">
        <v>787</v>
      </c>
      <c r="C384" s="37" t="s">
        <v>60</v>
      </c>
      <c r="D384" s="37" t="s">
        <v>60</v>
      </c>
      <c r="E384" s="27">
        <v>-19.121388888888902</v>
      </c>
      <c r="F384" s="27">
        <v>-42.664444444444399</v>
      </c>
      <c r="G384" s="24" t="s">
        <v>1020</v>
      </c>
      <c r="H384" s="24">
        <v>-19.121388888888902</v>
      </c>
      <c r="I384" s="24">
        <v>-42.664444444444399</v>
      </c>
      <c r="J384" s="24" t="s">
        <v>1017</v>
      </c>
      <c r="K384" s="24" t="s">
        <v>1046</v>
      </c>
      <c r="L384" s="24" t="s">
        <v>1061</v>
      </c>
      <c r="M384" s="24" t="s">
        <v>363</v>
      </c>
      <c r="N384" s="24">
        <v>2001</v>
      </c>
      <c r="O384" s="24" t="s">
        <v>1173</v>
      </c>
      <c r="P384" s="24">
        <v>61</v>
      </c>
      <c r="Q384" s="78">
        <v>95330000</v>
      </c>
      <c r="R384" s="24"/>
      <c r="S384" s="24" t="s">
        <v>1234</v>
      </c>
      <c r="T384" s="85" t="s">
        <v>1157</v>
      </c>
      <c r="U384" s="24"/>
      <c r="V384" s="24" t="s">
        <v>66</v>
      </c>
      <c r="W384" s="24"/>
      <c r="X384" s="24" t="s">
        <v>1241</v>
      </c>
      <c r="Y384" s="24"/>
      <c r="Z384" s="24"/>
      <c r="AA384" s="24"/>
      <c r="AB384" s="24"/>
      <c r="AC384" s="24"/>
      <c r="AD384" s="24"/>
    </row>
    <row r="385" spans="1:30" ht="15.75" x14ac:dyDescent="0.25">
      <c r="A385" s="37" t="s">
        <v>60</v>
      </c>
      <c r="B385" s="24" t="s">
        <v>788</v>
      </c>
      <c r="C385" s="37" t="s">
        <v>60</v>
      </c>
      <c r="D385" s="37" t="s">
        <v>60</v>
      </c>
      <c r="E385" s="24">
        <v>-3.14665277777778</v>
      </c>
      <c r="F385" s="24">
        <v>-51.7871666666667</v>
      </c>
      <c r="G385" s="24" t="s">
        <v>1020</v>
      </c>
      <c r="H385" s="24">
        <v>-3.14665277777778</v>
      </c>
      <c r="I385" s="24">
        <v>-51.7871666666667</v>
      </c>
      <c r="J385" s="24" t="s">
        <v>1017</v>
      </c>
      <c r="K385" s="24" t="s">
        <v>1018</v>
      </c>
      <c r="L385" s="24" t="s">
        <v>1062</v>
      </c>
      <c r="M385" s="24" t="s">
        <v>363</v>
      </c>
      <c r="N385" s="24">
        <v>2016</v>
      </c>
      <c r="O385" s="24" t="s">
        <v>1173</v>
      </c>
      <c r="P385" s="24">
        <v>70</v>
      </c>
      <c r="Q385" s="78">
        <v>3958000000</v>
      </c>
      <c r="R385" s="24"/>
      <c r="S385" s="24" t="s">
        <v>1234</v>
      </c>
      <c r="T385" s="85" t="s">
        <v>1157</v>
      </c>
      <c r="U385" s="24"/>
      <c r="V385" s="24" t="s">
        <v>66</v>
      </c>
      <c r="W385" s="24"/>
      <c r="X385" s="24" t="s">
        <v>1241</v>
      </c>
      <c r="Y385" s="24"/>
      <c r="Z385" s="24"/>
      <c r="AA385" s="24"/>
      <c r="AB385" s="24"/>
      <c r="AC385" s="24"/>
      <c r="AD385" s="24"/>
    </row>
    <row r="386" spans="1:30" ht="15.75" x14ac:dyDescent="0.25">
      <c r="A386" s="37" t="s">
        <v>60</v>
      </c>
      <c r="B386" s="37" t="s">
        <v>789</v>
      </c>
      <c r="C386" s="37" t="s">
        <v>60</v>
      </c>
      <c r="D386" s="37" t="s">
        <v>60</v>
      </c>
      <c r="E386" s="27">
        <v>-19.4569444444444</v>
      </c>
      <c r="F386" s="27">
        <v>-41.097499999999997</v>
      </c>
      <c r="G386" s="24" t="s">
        <v>1020</v>
      </c>
      <c r="H386" s="24">
        <v>-19.4569444444444</v>
      </c>
      <c r="I386" s="24">
        <v>-41.097499999999997</v>
      </c>
      <c r="J386" s="24" t="s">
        <v>1017</v>
      </c>
      <c r="K386" s="24" t="s">
        <v>1046</v>
      </c>
      <c r="L386" s="24" t="s">
        <v>1047</v>
      </c>
      <c r="M386" s="24" t="s">
        <v>363</v>
      </c>
      <c r="N386" s="24">
        <v>2005</v>
      </c>
      <c r="O386" s="24" t="s">
        <v>1173</v>
      </c>
      <c r="P386" s="24">
        <v>18</v>
      </c>
      <c r="Q386" s="78">
        <v>185600000</v>
      </c>
      <c r="R386" s="24"/>
      <c r="S386" s="24" t="s">
        <v>1234</v>
      </c>
      <c r="T386" s="85" t="s">
        <v>1157</v>
      </c>
      <c r="U386" s="24"/>
      <c r="V386" s="24" t="s">
        <v>66</v>
      </c>
      <c r="W386" s="24"/>
      <c r="X386" s="24" t="s">
        <v>1241</v>
      </c>
      <c r="Y386" s="24"/>
      <c r="Z386" s="24"/>
      <c r="AA386" s="24"/>
      <c r="AB386" s="24"/>
      <c r="AC386" s="24"/>
      <c r="AD386" s="24"/>
    </row>
    <row r="387" spans="1:30" ht="15.75" x14ac:dyDescent="0.25">
      <c r="A387" s="37" t="s">
        <v>60</v>
      </c>
      <c r="B387" s="37" t="s">
        <v>790</v>
      </c>
      <c r="C387" s="37" t="s">
        <v>60</v>
      </c>
      <c r="D387" s="37" t="s">
        <v>60</v>
      </c>
      <c r="E387" s="52">
        <v>-18.790555555555599</v>
      </c>
      <c r="F387" s="52">
        <v>-48.147500000000001</v>
      </c>
      <c r="G387" s="53" t="s">
        <v>1020</v>
      </c>
      <c r="H387" s="53">
        <v>-18.790555555555599</v>
      </c>
      <c r="I387" s="53">
        <v>-48.147500000000001</v>
      </c>
      <c r="J387" s="24" t="s">
        <v>1017</v>
      </c>
      <c r="K387" s="53" t="s">
        <v>1046</v>
      </c>
      <c r="L387" s="53" t="s">
        <v>1052</v>
      </c>
      <c r="M387" s="24" t="s">
        <v>363</v>
      </c>
      <c r="N387" s="53">
        <v>2005</v>
      </c>
      <c r="O387" s="24" t="s">
        <v>1173</v>
      </c>
      <c r="P387" s="53">
        <v>61</v>
      </c>
      <c r="Q387" s="80">
        <v>241130000</v>
      </c>
      <c r="R387" s="24"/>
      <c r="S387" s="24" t="s">
        <v>1234</v>
      </c>
      <c r="T387" s="85" t="s">
        <v>1157</v>
      </c>
      <c r="U387" s="24"/>
      <c r="V387" s="53" t="s">
        <v>66</v>
      </c>
      <c r="W387" s="24"/>
      <c r="X387" s="24" t="s">
        <v>1241</v>
      </c>
      <c r="Y387" s="24"/>
      <c r="Z387" s="24"/>
      <c r="AA387" s="24"/>
      <c r="AB387" s="24"/>
      <c r="AC387" s="24"/>
      <c r="AD387" s="24"/>
    </row>
    <row r="388" spans="1:30" ht="15.75" x14ac:dyDescent="0.25">
      <c r="A388" s="24" t="s">
        <v>60</v>
      </c>
      <c r="B388" s="38" t="s">
        <v>791</v>
      </c>
      <c r="C388" s="37" t="s">
        <v>60</v>
      </c>
      <c r="D388" s="37" t="s">
        <v>60</v>
      </c>
      <c r="E388" s="51">
        <v>46.368819000000002</v>
      </c>
      <c r="F388" s="51">
        <v>-81.671328000000003</v>
      </c>
      <c r="G388" s="51" t="s">
        <v>1020</v>
      </c>
      <c r="H388" s="51">
        <v>46.368819000000002</v>
      </c>
      <c r="I388" s="51">
        <v>-81.671328000000003</v>
      </c>
      <c r="J388" s="29" t="s">
        <v>1021</v>
      </c>
      <c r="K388" s="51" t="s">
        <v>1022</v>
      </c>
      <c r="L388" s="51" t="s">
        <v>1063</v>
      </c>
      <c r="M388" s="23" t="s">
        <v>363</v>
      </c>
      <c r="N388" s="51">
        <v>1918</v>
      </c>
      <c r="O388" s="24" t="s">
        <v>1173</v>
      </c>
      <c r="P388" s="51">
        <v>3.6576000000000004</v>
      </c>
      <c r="Q388" s="51">
        <v>212331566.57478482</v>
      </c>
      <c r="R388" s="29"/>
      <c r="S388" s="29" t="s">
        <v>1235</v>
      </c>
      <c r="T388" s="85" t="s">
        <v>1157</v>
      </c>
      <c r="U388" s="23"/>
      <c r="V388" s="54" t="s">
        <v>66</v>
      </c>
      <c r="W388" s="23"/>
      <c r="X388" s="23" t="s">
        <v>1241</v>
      </c>
      <c r="Y388" s="23"/>
      <c r="Z388" s="23"/>
      <c r="AA388" s="23"/>
      <c r="AB388" s="23"/>
      <c r="AC388" s="23"/>
      <c r="AD388" s="23"/>
    </row>
    <row r="389" spans="1:30" ht="15.75" x14ac:dyDescent="0.25">
      <c r="A389" s="24" t="s">
        <v>60</v>
      </c>
      <c r="B389" s="38" t="s">
        <v>792</v>
      </c>
      <c r="C389" s="37" t="s">
        <v>60</v>
      </c>
      <c r="D389" s="37" t="s">
        <v>60</v>
      </c>
      <c r="E389" s="51">
        <v>46.367586000000003</v>
      </c>
      <c r="F389" s="51">
        <v>-81.671105999999995</v>
      </c>
      <c r="G389" s="51" t="s">
        <v>1020</v>
      </c>
      <c r="H389" s="51">
        <v>46.367586000000003</v>
      </c>
      <c r="I389" s="51">
        <v>-81.671105999999995</v>
      </c>
      <c r="J389" s="29" t="s">
        <v>1021</v>
      </c>
      <c r="K389" s="51" t="s">
        <v>1022</v>
      </c>
      <c r="L389" s="51" t="s">
        <v>1063</v>
      </c>
      <c r="M389" s="23" t="s">
        <v>363</v>
      </c>
      <c r="N389" s="51">
        <v>1918</v>
      </c>
      <c r="O389" s="24" t="s">
        <v>1173</v>
      </c>
      <c r="P389" s="51">
        <v>4.9682400000000007</v>
      </c>
      <c r="Q389" s="51">
        <v>212331566.57478482</v>
      </c>
      <c r="R389" s="29"/>
      <c r="S389" s="29" t="s">
        <v>1235</v>
      </c>
      <c r="T389" s="85" t="s">
        <v>1157</v>
      </c>
      <c r="U389" s="23"/>
      <c r="V389" s="54" t="s">
        <v>66</v>
      </c>
      <c r="W389" s="23"/>
      <c r="X389" s="23" t="s">
        <v>1241</v>
      </c>
      <c r="Y389" s="23"/>
      <c r="Z389" s="23"/>
      <c r="AA389" s="23"/>
      <c r="AB389" s="23"/>
      <c r="AC389" s="23"/>
      <c r="AD389" s="23"/>
    </row>
    <row r="390" spans="1:30" ht="15.75" x14ac:dyDescent="0.25">
      <c r="A390" s="24" t="s">
        <v>60</v>
      </c>
      <c r="B390" s="38" t="s">
        <v>793</v>
      </c>
      <c r="C390" s="37" t="s">
        <v>60</v>
      </c>
      <c r="D390" s="37" t="s">
        <v>60</v>
      </c>
      <c r="E390" s="51">
        <v>46.354503000000001</v>
      </c>
      <c r="F390" s="51">
        <v>-81.693327999999994</v>
      </c>
      <c r="G390" s="51" t="s">
        <v>1020</v>
      </c>
      <c r="H390" s="51">
        <v>46.354503000000001</v>
      </c>
      <c r="I390" s="51">
        <v>-81.693327999999994</v>
      </c>
      <c r="J390" s="29" t="s">
        <v>1021</v>
      </c>
      <c r="K390" s="51" t="s">
        <v>1022</v>
      </c>
      <c r="L390" s="51" t="s">
        <v>1063</v>
      </c>
      <c r="M390" s="23" t="s">
        <v>363</v>
      </c>
      <c r="N390" s="51">
        <v>1918</v>
      </c>
      <c r="O390" s="24" t="s">
        <v>1173</v>
      </c>
      <c r="P390" s="51">
        <v>1.3716000000000002</v>
      </c>
      <c r="Q390" s="51">
        <v>212331566.57478482</v>
      </c>
      <c r="R390" s="29"/>
      <c r="S390" s="29" t="s">
        <v>1235</v>
      </c>
      <c r="T390" s="85" t="s">
        <v>1157</v>
      </c>
      <c r="U390" s="23"/>
      <c r="V390" s="54" t="s">
        <v>66</v>
      </c>
      <c r="W390" s="23"/>
      <c r="X390" s="23" t="s">
        <v>1241</v>
      </c>
      <c r="Y390" s="23"/>
      <c r="Z390" s="23"/>
      <c r="AA390" s="23"/>
      <c r="AB390" s="23"/>
      <c r="AC390" s="23"/>
      <c r="AD390" s="23"/>
    </row>
    <row r="391" spans="1:30" ht="15.75" x14ac:dyDescent="0.25">
      <c r="A391" s="24" t="s">
        <v>60</v>
      </c>
      <c r="B391" s="38" t="s">
        <v>794</v>
      </c>
      <c r="C391" s="37" t="s">
        <v>60</v>
      </c>
      <c r="D391" s="37" t="s">
        <v>60</v>
      </c>
      <c r="E391" s="51">
        <v>46.392721999999999</v>
      </c>
      <c r="F391" s="51">
        <v>-81.569961000000006</v>
      </c>
      <c r="G391" s="51" t="s">
        <v>1020</v>
      </c>
      <c r="H391" s="51">
        <v>46.392721999999999</v>
      </c>
      <c r="I391" s="51">
        <v>-81.569961000000006</v>
      </c>
      <c r="J391" s="29" t="s">
        <v>1021</v>
      </c>
      <c r="K391" s="51" t="s">
        <v>1022</v>
      </c>
      <c r="L391" s="51" t="s">
        <v>1063</v>
      </c>
      <c r="M391" s="23" t="s">
        <v>363</v>
      </c>
      <c r="N391" s="51">
        <v>1918</v>
      </c>
      <c r="O391" s="24" t="s">
        <v>1173</v>
      </c>
      <c r="P391" s="51">
        <v>5.7911999999999999</v>
      </c>
      <c r="Q391" s="51">
        <v>212331566.57478482</v>
      </c>
      <c r="R391" s="29"/>
      <c r="S391" s="29" t="s">
        <v>1235</v>
      </c>
      <c r="T391" s="85" t="s">
        <v>1157</v>
      </c>
      <c r="U391" s="23"/>
      <c r="V391" s="54" t="s">
        <v>66</v>
      </c>
      <c r="W391" s="23"/>
      <c r="X391" s="23" t="s">
        <v>1241</v>
      </c>
      <c r="Y391" s="23"/>
      <c r="Z391" s="23"/>
      <c r="AA391" s="23"/>
      <c r="AB391" s="23"/>
      <c r="AC391" s="23"/>
      <c r="AD391" s="23"/>
    </row>
    <row r="392" spans="1:30" ht="15.75" x14ac:dyDescent="0.25">
      <c r="A392" s="24" t="s">
        <v>60</v>
      </c>
      <c r="B392" s="38" t="s">
        <v>795</v>
      </c>
      <c r="C392" s="37" t="s">
        <v>60</v>
      </c>
      <c r="D392" s="37" t="s">
        <v>60</v>
      </c>
      <c r="E392" s="51">
        <v>46.354958000000003</v>
      </c>
      <c r="F392" s="51">
        <v>-81.692696999999995</v>
      </c>
      <c r="G392" s="51" t="s">
        <v>1020</v>
      </c>
      <c r="H392" s="51">
        <v>46.354958000000003</v>
      </c>
      <c r="I392" s="51">
        <v>-81.692696999999995</v>
      </c>
      <c r="J392" s="29" t="s">
        <v>1021</v>
      </c>
      <c r="K392" s="51" t="s">
        <v>1022</v>
      </c>
      <c r="L392" s="51" t="s">
        <v>1063</v>
      </c>
      <c r="M392" s="23" t="s">
        <v>363</v>
      </c>
      <c r="N392" s="51">
        <v>1918</v>
      </c>
      <c r="O392" s="24" t="s">
        <v>1173</v>
      </c>
      <c r="P392" s="51">
        <v>1.8288000000000002</v>
      </c>
      <c r="Q392" s="51">
        <v>212331566.57478482</v>
      </c>
      <c r="R392" s="29"/>
      <c r="S392" s="29" t="s">
        <v>1235</v>
      </c>
      <c r="T392" s="85" t="s">
        <v>1157</v>
      </c>
      <c r="U392" s="23"/>
      <c r="V392" s="54" t="s">
        <v>66</v>
      </c>
      <c r="W392" s="23"/>
      <c r="X392" s="23" t="s">
        <v>1241</v>
      </c>
      <c r="Y392" s="23"/>
      <c r="Z392" s="23"/>
      <c r="AA392" s="23"/>
      <c r="AB392" s="23"/>
      <c r="AC392" s="23"/>
      <c r="AD392" s="23"/>
    </row>
    <row r="393" spans="1:30" ht="15.75" x14ac:dyDescent="0.25">
      <c r="A393" s="24" t="s">
        <v>60</v>
      </c>
      <c r="B393" s="38" t="s">
        <v>796</v>
      </c>
      <c r="C393" s="37" t="s">
        <v>60</v>
      </c>
      <c r="D393" s="37" t="s">
        <v>60</v>
      </c>
      <c r="E393" s="54"/>
      <c r="F393" s="54"/>
      <c r="G393" s="54"/>
      <c r="H393" s="54"/>
      <c r="I393" s="54"/>
      <c r="J393" s="29" t="s">
        <v>1021</v>
      </c>
      <c r="K393" s="54"/>
      <c r="L393" s="54"/>
      <c r="M393" s="23" t="s">
        <v>363</v>
      </c>
      <c r="N393" s="54"/>
      <c r="O393" s="24" t="s">
        <v>66</v>
      </c>
      <c r="P393" s="54"/>
      <c r="Q393" s="54"/>
      <c r="R393" s="29"/>
      <c r="S393" s="29"/>
      <c r="T393" s="85"/>
      <c r="U393" s="23"/>
      <c r="V393" s="54" t="s">
        <v>66</v>
      </c>
      <c r="W393" s="23"/>
      <c r="X393" s="23" t="s">
        <v>1241</v>
      </c>
      <c r="Y393" s="23"/>
      <c r="Z393" s="23"/>
      <c r="AA393" s="23"/>
      <c r="AB393" s="23"/>
      <c r="AC393" s="23"/>
      <c r="AD393" s="23"/>
    </row>
    <row r="394" spans="1:30" ht="15.75" x14ac:dyDescent="0.25">
      <c r="A394" s="24" t="s">
        <v>60</v>
      </c>
      <c r="B394" s="38" t="s">
        <v>797</v>
      </c>
      <c r="C394" s="37" t="s">
        <v>60</v>
      </c>
      <c r="D394" s="37" t="s">
        <v>60</v>
      </c>
      <c r="E394" s="54"/>
      <c r="F394" s="54"/>
      <c r="G394" s="54"/>
      <c r="H394" s="54"/>
      <c r="I394" s="54"/>
      <c r="J394" s="29" t="s">
        <v>1021</v>
      </c>
      <c r="K394" s="54"/>
      <c r="L394" s="54"/>
      <c r="M394" s="23" t="s">
        <v>363</v>
      </c>
      <c r="N394" s="54"/>
      <c r="O394" s="24" t="s">
        <v>66</v>
      </c>
      <c r="P394" s="54"/>
      <c r="Q394" s="54"/>
      <c r="R394" s="29"/>
      <c r="S394" s="29"/>
      <c r="T394" s="85"/>
      <c r="U394" s="23"/>
      <c r="V394" s="54" t="s">
        <v>66</v>
      </c>
      <c r="W394" s="23"/>
      <c r="X394" s="23" t="s">
        <v>1241</v>
      </c>
      <c r="Y394" s="23"/>
      <c r="Z394" s="23"/>
      <c r="AA394" s="23"/>
      <c r="AB394" s="23"/>
      <c r="AC394" s="23"/>
      <c r="AD394" s="23"/>
    </row>
    <row r="395" spans="1:30" ht="15.75" x14ac:dyDescent="0.25">
      <c r="A395" s="24" t="s">
        <v>60</v>
      </c>
      <c r="B395" s="38" t="s">
        <v>798</v>
      </c>
      <c r="C395" s="37" t="s">
        <v>60</v>
      </c>
      <c r="D395" s="37" t="s">
        <v>60</v>
      </c>
      <c r="E395" s="51">
        <v>46.534719000000003</v>
      </c>
      <c r="F395" s="51">
        <v>-81.594733000000005</v>
      </c>
      <c r="G395" s="51" t="s">
        <v>1020</v>
      </c>
      <c r="H395" s="51">
        <v>46.534719000000003</v>
      </c>
      <c r="I395" s="51">
        <v>-81.594733000000005</v>
      </c>
      <c r="J395" s="29" t="s">
        <v>1021</v>
      </c>
      <c r="K395" s="51" t="s">
        <v>1022</v>
      </c>
      <c r="L395" s="51" t="s">
        <v>1063</v>
      </c>
      <c r="M395" s="23" t="s">
        <v>363</v>
      </c>
      <c r="N395" s="51">
        <v>1964</v>
      </c>
      <c r="O395" s="24" t="s">
        <v>1173</v>
      </c>
      <c r="P395" s="51">
        <v>3.3528000000000002</v>
      </c>
      <c r="Q395" s="51">
        <v>3320533.1545214397</v>
      </c>
      <c r="R395" s="29"/>
      <c r="S395" s="29" t="s">
        <v>1235</v>
      </c>
      <c r="T395" s="85" t="s">
        <v>1157</v>
      </c>
      <c r="U395" s="23"/>
      <c r="V395" s="54" t="s">
        <v>66</v>
      </c>
      <c r="W395" s="23"/>
      <c r="X395" s="23" t="s">
        <v>1241</v>
      </c>
      <c r="Y395" s="23"/>
      <c r="Z395" s="23"/>
      <c r="AA395" s="23"/>
      <c r="AB395" s="23"/>
      <c r="AC395" s="23"/>
      <c r="AD395" s="23"/>
    </row>
    <row r="396" spans="1:30" ht="15.75" x14ac:dyDescent="0.25">
      <c r="A396" s="24" t="s">
        <v>60</v>
      </c>
      <c r="B396" s="38" t="s">
        <v>799</v>
      </c>
      <c r="C396" s="37" t="s">
        <v>60</v>
      </c>
      <c r="D396" s="37" t="s">
        <v>60</v>
      </c>
      <c r="E396" s="51">
        <v>46.534694000000002</v>
      </c>
      <c r="F396" s="51">
        <v>-81.595277999999993</v>
      </c>
      <c r="G396" s="51" t="s">
        <v>1020</v>
      </c>
      <c r="H396" s="51">
        <v>46.534694000000002</v>
      </c>
      <c r="I396" s="51">
        <v>-81.595277999999993</v>
      </c>
      <c r="J396" s="29" t="s">
        <v>1021</v>
      </c>
      <c r="K396" s="51" t="s">
        <v>1022</v>
      </c>
      <c r="L396" s="51" t="s">
        <v>1063</v>
      </c>
      <c r="M396" s="23" t="s">
        <v>363</v>
      </c>
      <c r="N396" s="51">
        <v>1964</v>
      </c>
      <c r="O396" s="24" t="s">
        <v>1173</v>
      </c>
      <c r="P396" s="51">
        <v>1.8288000000000002</v>
      </c>
      <c r="Q396" s="51">
        <v>3320533.1545214397</v>
      </c>
      <c r="R396" s="29"/>
      <c r="S396" s="29" t="s">
        <v>1235</v>
      </c>
      <c r="T396" s="85" t="s">
        <v>1157</v>
      </c>
      <c r="U396" s="23"/>
      <c r="V396" s="54" t="s">
        <v>66</v>
      </c>
      <c r="W396" s="23"/>
      <c r="X396" s="23" t="s">
        <v>1241</v>
      </c>
      <c r="Y396" s="23"/>
      <c r="Z396" s="23"/>
      <c r="AA396" s="23"/>
      <c r="AB396" s="23"/>
      <c r="AC396" s="23"/>
      <c r="AD396" s="23"/>
    </row>
    <row r="397" spans="1:30" ht="15.75" x14ac:dyDescent="0.25">
      <c r="A397" s="24" t="s">
        <v>60</v>
      </c>
      <c r="B397" s="38" t="s">
        <v>800</v>
      </c>
      <c r="C397" s="37" t="s">
        <v>60</v>
      </c>
      <c r="D397" s="37" t="s">
        <v>60</v>
      </c>
      <c r="E397" s="51">
        <v>47.288673212751704</v>
      </c>
      <c r="F397" s="51">
        <v>-82.448835968971196</v>
      </c>
      <c r="G397" s="51" t="s">
        <v>1020</v>
      </c>
      <c r="H397" s="51">
        <v>47.288673212751704</v>
      </c>
      <c r="I397" s="51">
        <v>-82.448835968971196</v>
      </c>
      <c r="J397" s="29" t="s">
        <v>1021</v>
      </c>
      <c r="K397" s="51" t="s">
        <v>1022</v>
      </c>
      <c r="L397" s="51" t="s">
        <v>1063</v>
      </c>
      <c r="M397" s="23" t="s">
        <v>363</v>
      </c>
      <c r="N397" s="51">
        <v>1952</v>
      </c>
      <c r="O397" s="24" t="s">
        <v>1173</v>
      </c>
      <c r="P397" s="51">
        <v>4.2671999999999999</v>
      </c>
      <c r="Q397" s="51">
        <v>23103115.150143597</v>
      </c>
      <c r="R397" s="29"/>
      <c r="S397" s="29" t="s">
        <v>1235</v>
      </c>
      <c r="T397" s="85" t="s">
        <v>1157</v>
      </c>
      <c r="U397" s="23"/>
      <c r="V397" s="54" t="s">
        <v>66</v>
      </c>
      <c r="W397" s="23"/>
      <c r="X397" s="23" t="s">
        <v>1241</v>
      </c>
      <c r="Y397" s="23"/>
      <c r="Z397" s="23"/>
      <c r="AA397" s="23"/>
      <c r="AB397" s="23"/>
      <c r="AC397" s="23"/>
      <c r="AD397" s="23"/>
    </row>
    <row r="398" spans="1:30" ht="15.75" x14ac:dyDescent="0.25">
      <c r="A398" s="24" t="s">
        <v>60</v>
      </c>
      <c r="B398" s="38" t="s">
        <v>801</v>
      </c>
      <c r="C398" s="37" t="s">
        <v>60</v>
      </c>
      <c r="D398" s="37" t="s">
        <v>60</v>
      </c>
      <c r="E398" s="51">
        <v>46.384721999999996</v>
      </c>
      <c r="F398" s="51">
        <v>-81.578889000000004</v>
      </c>
      <c r="G398" s="51" t="s">
        <v>1020</v>
      </c>
      <c r="H398" s="51">
        <v>46.384721999999996</v>
      </c>
      <c r="I398" s="51">
        <v>-81.578889000000004</v>
      </c>
      <c r="J398" s="29" t="s">
        <v>1021</v>
      </c>
      <c r="K398" s="51" t="s">
        <v>1022</v>
      </c>
      <c r="L398" s="51" t="s">
        <v>1063</v>
      </c>
      <c r="M398" s="23" t="s">
        <v>363</v>
      </c>
      <c r="N398" s="51">
        <v>1904</v>
      </c>
      <c r="O398" s="24" t="s">
        <v>1173</v>
      </c>
      <c r="P398" s="51">
        <v>44.500800000000005</v>
      </c>
      <c r="Q398" s="51">
        <v>212331566.57478482</v>
      </c>
      <c r="R398" s="29"/>
      <c r="S398" s="29" t="s">
        <v>1235</v>
      </c>
      <c r="T398" s="85" t="s">
        <v>1157</v>
      </c>
      <c r="U398" s="23"/>
      <c r="V398" s="54" t="s">
        <v>66</v>
      </c>
      <c r="W398" s="23"/>
      <c r="X398" s="23" t="s">
        <v>1241</v>
      </c>
      <c r="Y398" s="23"/>
      <c r="Z398" s="23"/>
      <c r="AA398" s="23"/>
      <c r="AB398" s="23"/>
      <c r="AC398" s="23"/>
      <c r="AD398" s="23"/>
    </row>
    <row r="399" spans="1:30" ht="15.75" x14ac:dyDescent="0.25">
      <c r="A399" s="24" t="s">
        <v>60</v>
      </c>
      <c r="B399" s="38" t="s">
        <v>802</v>
      </c>
      <c r="C399" s="37" t="s">
        <v>60</v>
      </c>
      <c r="D399" s="37" t="s">
        <v>60</v>
      </c>
      <c r="E399" s="51">
        <v>47.2947440575808</v>
      </c>
      <c r="F399" s="51">
        <v>-81.999309891834798</v>
      </c>
      <c r="G399" s="51" t="s">
        <v>1020</v>
      </c>
      <c r="H399" s="51">
        <v>47.2947440575808</v>
      </c>
      <c r="I399" s="51">
        <v>-81.999309891834798</v>
      </c>
      <c r="J399" s="29" t="s">
        <v>1021</v>
      </c>
      <c r="K399" s="51" t="s">
        <v>1022</v>
      </c>
      <c r="L399" s="51" t="s">
        <v>1064</v>
      </c>
      <c r="M399" s="23" t="s">
        <v>363</v>
      </c>
      <c r="N399" s="51">
        <v>1914</v>
      </c>
      <c r="O399" s="24" t="s">
        <v>1173</v>
      </c>
      <c r="P399" s="51">
        <v>5.4864000000000006</v>
      </c>
      <c r="Q399" s="51">
        <v>145820991.4540751</v>
      </c>
      <c r="R399" s="29"/>
      <c r="S399" s="29" t="s">
        <v>1235</v>
      </c>
      <c r="T399" s="85" t="s">
        <v>1157</v>
      </c>
      <c r="U399" s="23"/>
      <c r="V399" s="54" t="s">
        <v>66</v>
      </c>
      <c r="W399" s="23"/>
      <c r="X399" s="23" t="s">
        <v>1241</v>
      </c>
      <c r="Y399" s="23"/>
      <c r="Z399" s="23"/>
      <c r="AA399" s="23"/>
      <c r="AB399" s="23"/>
      <c r="AC399" s="23"/>
      <c r="AD399" s="23"/>
    </row>
    <row r="400" spans="1:30" ht="15.75" x14ac:dyDescent="0.25">
      <c r="A400" s="24" t="s">
        <v>60</v>
      </c>
      <c r="B400" s="38" t="s">
        <v>803</v>
      </c>
      <c r="C400" s="37" t="s">
        <v>60</v>
      </c>
      <c r="D400" s="37" t="s">
        <v>60</v>
      </c>
      <c r="E400" s="51">
        <v>47.2943435702472</v>
      </c>
      <c r="F400" s="51">
        <v>-81.999831413850103</v>
      </c>
      <c r="G400" s="51" t="s">
        <v>1020</v>
      </c>
      <c r="H400" s="51">
        <v>47.2943435702472</v>
      </c>
      <c r="I400" s="51">
        <v>-81.999831413850103</v>
      </c>
      <c r="J400" s="29" t="s">
        <v>1021</v>
      </c>
      <c r="K400" s="51" t="s">
        <v>1022</v>
      </c>
      <c r="L400" s="51" t="s">
        <v>1064</v>
      </c>
      <c r="M400" s="23" t="s">
        <v>363</v>
      </c>
      <c r="N400" s="51">
        <v>1914</v>
      </c>
      <c r="O400" s="24" t="s">
        <v>1173</v>
      </c>
      <c r="P400" s="51">
        <v>1.9812000000000001</v>
      </c>
      <c r="Q400" s="51">
        <v>145820991.4540751</v>
      </c>
      <c r="R400" s="29"/>
      <c r="S400" s="29" t="s">
        <v>1235</v>
      </c>
      <c r="T400" s="85" t="s">
        <v>1157</v>
      </c>
      <c r="U400" s="23"/>
      <c r="V400" s="54" t="s">
        <v>66</v>
      </c>
      <c r="W400" s="23"/>
      <c r="X400" s="23" t="s">
        <v>1241</v>
      </c>
      <c r="Y400" s="23"/>
      <c r="Z400" s="23"/>
      <c r="AA400" s="23"/>
      <c r="AB400" s="23"/>
      <c r="AC400" s="23"/>
      <c r="AD400" s="23"/>
    </row>
    <row r="401" spans="1:30" ht="15.75" x14ac:dyDescent="0.25">
      <c r="A401" s="24" t="s">
        <v>60</v>
      </c>
      <c r="B401" s="38" t="s">
        <v>804</v>
      </c>
      <c r="C401" s="37" t="s">
        <v>60</v>
      </c>
      <c r="D401" s="37" t="s">
        <v>60</v>
      </c>
      <c r="E401" s="51">
        <v>47.294118599966097</v>
      </c>
      <c r="F401" s="51">
        <v>-82.000872027128906</v>
      </c>
      <c r="G401" s="51" t="s">
        <v>1020</v>
      </c>
      <c r="H401" s="51">
        <v>47.294118599966097</v>
      </c>
      <c r="I401" s="51">
        <v>-82.000872027128906</v>
      </c>
      <c r="J401" s="29" t="s">
        <v>1021</v>
      </c>
      <c r="K401" s="51" t="s">
        <v>1022</v>
      </c>
      <c r="L401" s="51" t="s">
        <v>1064</v>
      </c>
      <c r="M401" s="23" t="s">
        <v>363</v>
      </c>
      <c r="N401" s="51">
        <v>1887</v>
      </c>
      <c r="O401" s="24" t="s">
        <v>1173</v>
      </c>
      <c r="P401" s="51">
        <v>4.1147999999999998</v>
      </c>
      <c r="Q401" s="51">
        <v>145820991.4540751</v>
      </c>
      <c r="R401" s="29"/>
      <c r="S401" s="29" t="s">
        <v>1235</v>
      </c>
      <c r="T401" s="85" t="s">
        <v>1157</v>
      </c>
      <c r="U401" s="23"/>
      <c r="V401" s="54" t="s">
        <v>66</v>
      </c>
      <c r="W401" s="23"/>
      <c r="X401" s="23" t="s">
        <v>1241</v>
      </c>
      <c r="Y401" s="23"/>
      <c r="Z401" s="23"/>
      <c r="AA401" s="23"/>
      <c r="AB401" s="23"/>
      <c r="AC401" s="23"/>
      <c r="AD401" s="23"/>
    </row>
    <row r="402" spans="1:30" ht="15.75" x14ac:dyDescent="0.25">
      <c r="A402" s="24" t="s">
        <v>60</v>
      </c>
      <c r="B402" s="38" t="s">
        <v>805</v>
      </c>
      <c r="C402" s="37" t="s">
        <v>60</v>
      </c>
      <c r="D402" s="37" t="s">
        <v>60</v>
      </c>
      <c r="E402" s="51">
        <v>47.294050622731397</v>
      </c>
      <c r="F402" s="51">
        <v>-82.000407837331196</v>
      </c>
      <c r="G402" s="51" t="s">
        <v>1020</v>
      </c>
      <c r="H402" s="51">
        <v>47.294050622731397</v>
      </c>
      <c r="I402" s="51">
        <v>-82.000407837331196</v>
      </c>
      <c r="J402" s="29" t="s">
        <v>1021</v>
      </c>
      <c r="K402" s="51" t="s">
        <v>1022</v>
      </c>
      <c r="L402" s="51" t="s">
        <v>1064</v>
      </c>
      <c r="M402" s="23" t="s">
        <v>363</v>
      </c>
      <c r="N402" s="51">
        <v>1887</v>
      </c>
      <c r="O402" s="24" t="s">
        <v>1173</v>
      </c>
      <c r="P402" s="51">
        <v>1.2192000000000001</v>
      </c>
      <c r="Q402" s="51">
        <v>145820991.4540751</v>
      </c>
      <c r="R402" s="29"/>
      <c r="S402" s="29" t="s">
        <v>1235</v>
      </c>
      <c r="T402" s="85" t="s">
        <v>1157</v>
      </c>
      <c r="U402" s="23"/>
      <c r="V402" s="54" t="s">
        <v>66</v>
      </c>
      <c r="W402" s="23"/>
      <c r="X402" s="23" t="s">
        <v>1241</v>
      </c>
      <c r="Y402" s="23"/>
      <c r="Z402" s="23"/>
      <c r="AA402" s="23"/>
      <c r="AB402" s="23"/>
      <c r="AC402" s="23"/>
      <c r="AD402" s="23"/>
    </row>
    <row r="403" spans="1:30" ht="15.75" x14ac:dyDescent="0.25">
      <c r="A403" s="24" t="s">
        <v>60</v>
      </c>
      <c r="B403" s="38" t="s">
        <v>806</v>
      </c>
      <c r="C403" s="37" t="s">
        <v>60</v>
      </c>
      <c r="D403" s="37" t="s">
        <v>60</v>
      </c>
      <c r="E403" s="51">
        <v>47.3419200070202</v>
      </c>
      <c r="F403" s="51">
        <v>-81.994427936151595</v>
      </c>
      <c r="G403" s="51" t="s">
        <v>1020</v>
      </c>
      <c r="H403" s="51">
        <v>47.3419200070202</v>
      </c>
      <c r="I403" s="51">
        <v>-81.994427936151595</v>
      </c>
      <c r="J403" s="29" t="s">
        <v>1021</v>
      </c>
      <c r="K403" s="51" t="s">
        <v>1022</v>
      </c>
      <c r="L403" s="51" t="s">
        <v>1064</v>
      </c>
      <c r="M403" s="23" t="s">
        <v>363</v>
      </c>
      <c r="N403" s="51">
        <v>1887</v>
      </c>
      <c r="O403" s="24" t="s">
        <v>1173</v>
      </c>
      <c r="P403" s="51">
        <v>2.4384000000000001</v>
      </c>
      <c r="Q403" s="51">
        <v>145820991.4540751</v>
      </c>
      <c r="R403" s="29"/>
      <c r="S403" s="29" t="s">
        <v>1235</v>
      </c>
      <c r="T403" s="85" t="s">
        <v>1157</v>
      </c>
      <c r="U403" s="23"/>
      <c r="V403" s="54" t="s">
        <v>66</v>
      </c>
      <c r="W403" s="23"/>
      <c r="X403" s="23" t="s">
        <v>1241</v>
      </c>
      <c r="Y403" s="23"/>
      <c r="Z403" s="23"/>
      <c r="AA403" s="23"/>
      <c r="AB403" s="23"/>
      <c r="AC403" s="23"/>
      <c r="AD403" s="23"/>
    </row>
    <row r="404" spans="1:30" ht="15.75" x14ac:dyDescent="0.25">
      <c r="A404" s="24" t="s">
        <v>60</v>
      </c>
      <c r="B404" s="38" t="s">
        <v>807</v>
      </c>
      <c r="C404" s="37" t="s">
        <v>60</v>
      </c>
      <c r="D404" s="37" t="s">
        <v>60</v>
      </c>
      <c r="E404" s="51">
        <v>47.343418188393102</v>
      </c>
      <c r="F404" s="51">
        <v>-81.998057048767805</v>
      </c>
      <c r="G404" s="51" t="s">
        <v>1020</v>
      </c>
      <c r="H404" s="51">
        <v>47.343418188393102</v>
      </c>
      <c r="I404" s="51">
        <v>-81.998057048767805</v>
      </c>
      <c r="J404" s="29" t="s">
        <v>1021</v>
      </c>
      <c r="K404" s="51" t="s">
        <v>1022</v>
      </c>
      <c r="L404" s="51" t="s">
        <v>1064</v>
      </c>
      <c r="M404" s="23" t="s">
        <v>363</v>
      </c>
      <c r="N404" s="51">
        <v>1887</v>
      </c>
      <c r="O404" s="24" t="s">
        <v>1173</v>
      </c>
      <c r="P404" s="51">
        <v>1.8288000000000002</v>
      </c>
      <c r="Q404" s="51">
        <v>145820991.4540751</v>
      </c>
      <c r="R404" s="29"/>
      <c r="S404" s="29" t="s">
        <v>1235</v>
      </c>
      <c r="T404" s="85" t="s">
        <v>1157</v>
      </c>
      <c r="U404" s="23"/>
      <c r="V404" s="54" t="s">
        <v>66</v>
      </c>
      <c r="W404" s="23"/>
      <c r="X404" s="23" t="s">
        <v>1241</v>
      </c>
      <c r="Y404" s="23"/>
      <c r="Z404" s="23"/>
      <c r="AA404" s="23"/>
      <c r="AB404" s="23"/>
      <c r="AC404" s="23"/>
      <c r="AD404" s="23"/>
    </row>
    <row r="405" spans="1:30" ht="15.75" x14ac:dyDescent="0.25">
      <c r="A405" s="24" t="s">
        <v>60</v>
      </c>
      <c r="B405" s="38" t="s">
        <v>808</v>
      </c>
      <c r="C405" s="37" t="s">
        <v>60</v>
      </c>
      <c r="D405" s="37" t="s">
        <v>60</v>
      </c>
      <c r="E405" s="51">
        <v>47.342688376083899</v>
      </c>
      <c r="F405" s="51">
        <v>-81.995064625516505</v>
      </c>
      <c r="G405" s="51" t="s">
        <v>1020</v>
      </c>
      <c r="H405" s="51">
        <v>47.342688376083899</v>
      </c>
      <c r="I405" s="51">
        <v>-81.995064625516505</v>
      </c>
      <c r="J405" s="29" t="s">
        <v>1021</v>
      </c>
      <c r="K405" s="51" t="s">
        <v>1022</v>
      </c>
      <c r="L405" s="51" t="s">
        <v>1064</v>
      </c>
      <c r="M405" s="23" t="s">
        <v>363</v>
      </c>
      <c r="N405" s="51">
        <v>1887</v>
      </c>
      <c r="O405" s="24" t="s">
        <v>1173</v>
      </c>
      <c r="P405" s="51">
        <v>0.9144000000000001</v>
      </c>
      <c r="Q405" s="51">
        <v>145820991.4540751</v>
      </c>
      <c r="R405" s="29"/>
      <c r="S405" s="29" t="s">
        <v>1235</v>
      </c>
      <c r="T405" s="85" t="s">
        <v>1157</v>
      </c>
      <c r="U405" s="23"/>
      <c r="V405" s="54" t="s">
        <v>66</v>
      </c>
      <c r="W405" s="23"/>
      <c r="X405" s="23" t="s">
        <v>1241</v>
      </c>
      <c r="Y405" s="23"/>
      <c r="Z405" s="23"/>
      <c r="AA405" s="23"/>
      <c r="AB405" s="23"/>
      <c r="AC405" s="23"/>
      <c r="AD405" s="23"/>
    </row>
    <row r="406" spans="1:30" ht="15.75" x14ac:dyDescent="0.25">
      <c r="A406" s="24" t="s">
        <v>60</v>
      </c>
      <c r="B406" s="38" t="s">
        <v>809</v>
      </c>
      <c r="C406" s="37" t="s">
        <v>60</v>
      </c>
      <c r="D406" s="37" t="s">
        <v>60</v>
      </c>
      <c r="E406" s="51">
        <v>47.338671013712798</v>
      </c>
      <c r="F406" s="51">
        <v>-81.995531832799301</v>
      </c>
      <c r="G406" s="51" t="s">
        <v>1020</v>
      </c>
      <c r="H406" s="51">
        <v>47.338671013712798</v>
      </c>
      <c r="I406" s="51">
        <v>-81.995531832799301</v>
      </c>
      <c r="J406" s="29" t="s">
        <v>1021</v>
      </c>
      <c r="K406" s="51" t="s">
        <v>1022</v>
      </c>
      <c r="L406" s="51" t="s">
        <v>1064</v>
      </c>
      <c r="M406" s="23" t="s">
        <v>363</v>
      </c>
      <c r="N406" s="51">
        <v>1887</v>
      </c>
      <c r="O406" s="24" t="s">
        <v>1173</v>
      </c>
      <c r="P406" s="51">
        <v>1.8288000000000002</v>
      </c>
      <c r="Q406" s="51">
        <v>145820991.4540751</v>
      </c>
      <c r="R406" s="29"/>
      <c r="S406" s="29" t="s">
        <v>1235</v>
      </c>
      <c r="T406" s="85" t="s">
        <v>1157</v>
      </c>
      <c r="U406" s="23"/>
      <c r="V406" s="54" t="s">
        <v>66</v>
      </c>
      <c r="W406" s="23"/>
      <c r="X406" s="23" t="s">
        <v>1241</v>
      </c>
      <c r="Y406" s="23"/>
      <c r="Z406" s="23"/>
      <c r="AA406" s="23"/>
      <c r="AB406" s="23"/>
      <c r="AC406" s="23"/>
      <c r="AD406" s="23"/>
    </row>
    <row r="407" spans="1:30" ht="15.75" x14ac:dyDescent="0.25">
      <c r="A407" s="24" t="s">
        <v>60</v>
      </c>
      <c r="B407" s="38" t="s">
        <v>810</v>
      </c>
      <c r="C407" s="37" t="s">
        <v>60</v>
      </c>
      <c r="D407" s="37" t="s">
        <v>60</v>
      </c>
      <c r="E407" s="51">
        <v>47.340483684092703</v>
      </c>
      <c r="F407" s="51">
        <v>-82.475153971463399</v>
      </c>
      <c r="G407" s="51" t="s">
        <v>1020</v>
      </c>
      <c r="H407" s="51">
        <v>47.340483684092703</v>
      </c>
      <c r="I407" s="51">
        <v>-82.475153971463399</v>
      </c>
      <c r="J407" s="29" t="s">
        <v>1021</v>
      </c>
      <c r="K407" s="51" t="s">
        <v>1022</v>
      </c>
      <c r="L407" s="51" t="s">
        <v>1064</v>
      </c>
      <c r="M407" s="23" t="s">
        <v>363</v>
      </c>
      <c r="N407" s="51">
        <v>1949</v>
      </c>
      <c r="O407" s="24" t="s">
        <v>1173</v>
      </c>
      <c r="P407" s="51">
        <v>7.0104000000000006</v>
      </c>
      <c r="Q407" s="51">
        <v>56708094.81648168</v>
      </c>
      <c r="R407" s="29"/>
      <c r="S407" s="29" t="s">
        <v>1235</v>
      </c>
      <c r="T407" s="85" t="s">
        <v>1157</v>
      </c>
      <c r="U407" s="23"/>
      <c r="V407" s="54" t="s">
        <v>66</v>
      </c>
      <c r="W407" s="23"/>
      <c r="X407" s="23" t="s">
        <v>1241</v>
      </c>
      <c r="Y407" s="23"/>
      <c r="Z407" s="23"/>
      <c r="AA407" s="23"/>
      <c r="AB407" s="23"/>
      <c r="AC407" s="23"/>
      <c r="AD407" s="23"/>
    </row>
    <row r="408" spans="1:30" ht="15.75" x14ac:dyDescent="0.25">
      <c r="A408" s="24" t="s">
        <v>60</v>
      </c>
      <c r="B408" s="38" t="s">
        <v>811</v>
      </c>
      <c r="C408" s="37" t="s">
        <v>60</v>
      </c>
      <c r="D408" s="37" t="s">
        <v>60</v>
      </c>
      <c r="E408" s="51">
        <v>46.380116999999998</v>
      </c>
      <c r="F408" s="51">
        <v>-81.571141999999995</v>
      </c>
      <c r="G408" s="51" t="s">
        <v>1020</v>
      </c>
      <c r="H408" s="51">
        <v>46.380116999999998</v>
      </c>
      <c r="I408" s="51">
        <v>-81.571141999999995</v>
      </c>
      <c r="J408" s="29" t="s">
        <v>1021</v>
      </c>
      <c r="K408" s="51" t="s">
        <v>1022</v>
      </c>
      <c r="L408" s="51" t="s">
        <v>1063</v>
      </c>
      <c r="M408" s="23" t="s">
        <v>363</v>
      </c>
      <c r="N408" s="51">
        <v>1904</v>
      </c>
      <c r="O408" s="24" t="s">
        <v>1173</v>
      </c>
      <c r="P408" s="51">
        <v>9.1440000000000001</v>
      </c>
      <c r="Q408" s="51">
        <v>60440.610910679992</v>
      </c>
      <c r="R408" s="29"/>
      <c r="S408" s="29" t="s">
        <v>1235</v>
      </c>
      <c r="T408" s="85" t="s">
        <v>1157</v>
      </c>
      <c r="U408" s="23"/>
      <c r="V408" s="54" t="s">
        <v>66</v>
      </c>
      <c r="W408" s="23"/>
      <c r="X408" s="23" t="s">
        <v>1241</v>
      </c>
      <c r="Y408" s="23"/>
      <c r="Z408" s="23"/>
      <c r="AA408" s="23"/>
      <c r="AB408" s="23"/>
      <c r="AC408" s="23"/>
      <c r="AD408" s="23"/>
    </row>
    <row r="409" spans="1:30" ht="15.75" x14ac:dyDescent="0.25">
      <c r="A409" s="24" t="s">
        <v>60</v>
      </c>
      <c r="B409" s="38" t="s">
        <v>812</v>
      </c>
      <c r="C409" s="37" t="s">
        <v>60</v>
      </c>
      <c r="D409" s="37" t="s">
        <v>60</v>
      </c>
      <c r="E409" s="51">
        <v>46.379897</v>
      </c>
      <c r="F409" s="51">
        <v>-81.572543999999994</v>
      </c>
      <c r="G409" s="51" t="s">
        <v>1020</v>
      </c>
      <c r="H409" s="51">
        <v>46.379897</v>
      </c>
      <c r="I409" s="51">
        <v>-81.572543999999994</v>
      </c>
      <c r="J409" s="29" t="s">
        <v>1021</v>
      </c>
      <c r="K409" s="51" t="s">
        <v>1022</v>
      </c>
      <c r="L409" s="51" t="s">
        <v>1063</v>
      </c>
      <c r="M409" s="23" t="s">
        <v>363</v>
      </c>
      <c r="N409" s="51">
        <v>1904</v>
      </c>
      <c r="O409" s="24" t="s">
        <v>1173</v>
      </c>
      <c r="P409" s="51">
        <v>5.4864000000000006</v>
      </c>
      <c r="Q409" s="51">
        <v>60440.610910679992</v>
      </c>
      <c r="R409" s="29"/>
      <c r="S409" s="29" t="s">
        <v>1235</v>
      </c>
      <c r="T409" s="85" t="s">
        <v>1157</v>
      </c>
      <c r="U409" s="23"/>
      <c r="V409" s="54" t="s">
        <v>66</v>
      </c>
      <c r="W409" s="23"/>
      <c r="X409" s="23" t="s">
        <v>1241</v>
      </c>
      <c r="Y409" s="23"/>
      <c r="Z409" s="23"/>
      <c r="AA409" s="23"/>
      <c r="AB409" s="23"/>
      <c r="AC409" s="23"/>
      <c r="AD409" s="23"/>
    </row>
    <row r="410" spans="1:30" ht="15.75" x14ac:dyDescent="0.25">
      <c r="A410" s="24" t="s">
        <v>60</v>
      </c>
      <c r="B410" s="38" t="s">
        <v>813</v>
      </c>
      <c r="C410" s="37" t="s">
        <v>60</v>
      </c>
      <c r="D410" s="37" t="s">
        <v>60</v>
      </c>
      <c r="E410" s="51">
        <v>46.379525000000001</v>
      </c>
      <c r="F410" s="51">
        <v>-81.570538999999997</v>
      </c>
      <c r="G410" s="51" t="s">
        <v>1020</v>
      </c>
      <c r="H410" s="51">
        <v>46.379525000000001</v>
      </c>
      <c r="I410" s="51">
        <v>-81.570538999999997</v>
      </c>
      <c r="J410" s="29" t="s">
        <v>1021</v>
      </c>
      <c r="K410" s="51" t="s">
        <v>1022</v>
      </c>
      <c r="L410" s="51" t="s">
        <v>1063</v>
      </c>
      <c r="M410" s="23" t="s">
        <v>363</v>
      </c>
      <c r="N410" s="51">
        <v>1904</v>
      </c>
      <c r="O410" s="24" t="s">
        <v>1173</v>
      </c>
      <c r="P410" s="51">
        <v>9.1440000000000001</v>
      </c>
      <c r="Q410" s="51">
        <v>60440.610910679992</v>
      </c>
      <c r="R410" s="29"/>
      <c r="S410" s="29" t="s">
        <v>1235</v>
      </c>
      <c r="T410" s="85" t="s">
        <v>1157</v>
      </c>
      <c r="U410" s="23"/>
      <c r="V410" s="54" t="s">
        <v>66</v>
      </c>
      <c r="W410" s="23"/>
      <c r="X410" s="23" t="s">
        <v>1241</v>
      </c>
      <c r="Y410" s="23"/>
      <c r="Z410" s="23"/>
      <c r="AA410" s="23"/>
      <c r="AB410" s="23"/>
      <c r="AC410" s="23"/>
      <c r="AD410" s="23"/>
    </row>
    <row r="411" spans="1:30" ht="15.75" x14ac:dyDescent="0.25">
      <c r="A411" s="24" t="s">
        <v>60</v>
      </c>
      <c r="B411" s="38" t="s">
        <v>814</v>
      </c>
      <c r="C411" s="37" t="s">
        <v>60</v>
      </c>
      <c r="D411" s="37" t="s">
        <v>60</v>
      </c>
      <c r="E411" s="51">
        <v>46.379849999999998</v>
      </c>
      <c r="F411" s="51">
        <v>-81.570425</v>
      </c>
      <c r="G411" s="51" t="s">
        <v>1020</v>
      </c>
      <c r="H411" s="51">
        <v>46.379849999999998</v>
      </c>
      <c r="I411" s="51">
        <v>-81.570425</v>
      </c>
      <c r="J411" s="29" t="s">
        <v>1021</v>
      </c>
      <c r="K411" s="51" t="s">
        <v>1022</v>
      </c>
      <c r="L411" s="51" t="s">
        <v>1063</v>
      </c>
      <c r="M411" s="23" t="s">
        <v>363</v>
      </c>
      <c r="N411" s="51">
        <v>1904</v>
      </c>
      <c r="O411" s="24" t="s">
        <v>1173</v>
      </c>
      <c r="P411" s="51">
        <v>2.4384000000000001</v>
      </c>
      <c r="Q411" s="51">
        <v>60440.610910679992</v>
      </c>
      <c r="R411" s="29"/>
      <c r="S411" s="29" t="s">
        <v>1235</v>
      </c>
      <c r="T411" s="85" t="s">
        <v>1157</v>
      </c>
      <c r="U411" s="23"/>
      <c r="V411" s="54" t="s">
        <v>66</v>
      </c>
      <c r="W411" s="23"/>
      <c r="X411" s="23" t="s">
        <v>1241</v>
      </c>
      <c r="Y411" s="23"/>
      <c r="Z411" s="23"/>
      <c r="AA411" s="23"/>
      <c r="AB411" s="23"/>
      <c r="AC411" s="23"/>
      <c r="AD411" s="23"/>
    </row>
    <row r="412" spans="1:30" ht="15.75" x14ac:dyDescent="0.25">
      <c r="A412" s="24" t="s">
        <v>60</v>
      </c>
      <c r="B412" s="38" t="s">
        <v>815</v>
      </c>
      <c r="C412" s="37" t="s">
        <v>60</v>
      </c>
      <c r="D412" s="37" t="s">
        <v>60</v>
      </c>
      <c r="E412" s="51">
        <v>46.380685999999997</v>
      </c>
      <c r="F412" s="51">
        <v>-81.572188999999995</v>
      </c>
      <c r="G412" s="51" t="s">
        <v>1020</v>
      </c>
      <c r="H412" s="51">
        <v>46.380685999999997</v>
      </c>
      <c r="I412" s="51">
        <v>-81.572188999999995</v>
      </c>
      <c r="J412" s="29" t="s">
        <v>1021</v>
      </c>
      <c r="K412" s="51" t="s">
        <v>1022</v>
      </c>
      <c r="L412" s="51" t="s">
        <v>1063</v>
      </c>
      <c r="M412" s="23" t="s">
        <v>363</v>
      </c>
      <c r="N412" s="51">
        <v>1904</v>
      </c>
      <c r="O412" s="24" t="s">
        <v>1173</v>
      </c>
      <c r="P412" s="51">
        <v>9.4488000000000003</v>
      </c>
      <c r="Q412" s="51">
        <v>60440.610910679992</v>
      </c>
      <c r="R412" s="29"/>
      <c r="S412" s="29" t="s">
        <v>1235</v>
      </c>
      <c r="T412" s="85" t="s">
        <v>1157</v>
      </c>
      <c r="U412" s="23"/>
      <c r="V412" s="54" t="s">
        <v>66</v>
      </c>
      <c r="W412" s="23"/>
      <c r="X412" s="23" t="s">
        <v>1241</v>
      </c>
      <c r="Y412" s="23"/>
      <c r="Z412" s="23"/>
      <c r="AA412" s="23"/>
      <c r="AB412" s="23"/>
      <c r="AC412" s="23"/>
      <c r="AD412" s="23"/>
    </row>
    <row r="413" spans="1:30" ht="15.75" x14ac:dyDescent="0.25">
      <c r="A413" s="24" t="s">
        <v>60</v>
      </c>
      <c r="B413" s="38" t="s">
        <v>816</v>
      </c>
      <c r="C413" s="37" t="s">
        <v>60</v>
      </c>
      <c r="D413" s="37" t="s">
        <v>60</v>
      </c>
      <c r="E413" s="51">
        <v>46.379975000000002</v>
      </c>
      <c r="F413" s="51">
        <v>-81.573964000000004</v>
      </c>
      <c r="G413" s="51" t="s">
        <v>1020</v>
      </c>
      <c r="H413" s="51">
        <v>46.379975000000002</v>
      </c>
      <c r="I413" s="51">
        <v>-81.573964000000004</v>
      </c>
      <c r="J413" s="29" t="s">
        <v>1021</v>
      </c>
      <c r="K413" s="51" t="s">
        <v>1022</v>
      </c>
      <c r="L413" s="51" t="s">
        <v>1063</v>
      </c>
      <c r="M413" s="23" t="s">
        <v>363</v>
      </c>
      <c r="N413" s="51">
        <v>1904</v>
      </c>
      <c r="O413" s="24" t="s">
        <v>1173</v>
      </c>
      <c r="P413" s="51">
        <v>9.4488000000000003</v>
      </c>
      <c r="Q413" s="51">
        <v>60440.610910679992</v>
      </c>
      <c r="R413" s="29"/>
      <c r="S413" s="29" t="s">
        <v>1235</v>
      </c>
      <c r="T413" s="85" t="s">
        <v>1157</v>
      </c>
      <c r="U413" s="23"/>
      <c r="V413" s="54" t="s">
        <v>66</v>
      </c>
      <c r="W413" s="23"/>
      <c r="X413" s="23" t="s">
        <v>1241</v>
      </c>
      <c r="Y413" s="23"/>
      <c r="Z413" s="23"/>
      <c r="AA413" s="23"/>
      <c r="AB413" s="23"/>
      <c r="AC413" s="23"/>
      <c r="AD413" s="23"/>
    </row>
    <row r="414" spans="1:30" ht="15.75" x14ac:dyDescent="0.25">
      <c r="A414" s="24" t="s">
        <v>60</v>
      </c>
      <c r="B414" s="38" t="s">
        <v>817</v>
      </c>
      <c r="C414" s="37" t="s">
        <v>60</v>
      </c>
      <c r="D414" s="37" t="s">
        <v>60</v>
      </c>
      <c r="E414" s="51">
        <v>47.213327999999997</v>
      </c>
      <c r="F414" s="51">
        <v>-82.097499999999997</v>
      </c>
      <c r="G414" s="51" t="s">
        <v>1020</v>
      </c>
      <c r="H414" s="51">
        <v>47.213327999999997</v>
      </c>
      <c r="I414" s="51">
        <v>-82.097499999999997</v>
      </c>
      <c r="J414" s="29" t="s">
        <v>1021</v>
      </c>
      <c r="K414" s="51" t="s">
        <v>1022</v>
      </c>
      <c r="L414" s="51" t="s">
        <v>1064</v>
      </c>
      <c r="M414" s="23" t="s">
        <v>363</v>
      </c>
      <c r="N414" s="51">
        <v>1919</v>
      </c>
      <c r="O414" s="24" t="s">
        <v>1176</v>
      </c>
      <c r="P414" s="51">
        <v>3.9624000000000001</v>
      </c>
      <c r="Q414" s="51">
        <v>37305425.232298076</v>
      </c>
      <c r="R414" s="29"/>
      <c r="S414" s="29" t="s">
        <v>1235</v>
      </c>
      <c r="T414" s="85" t="s">
        <v>1157</v>
      </c>
      <c r="U414" s="23"/>
      <c r="V414" s="54" t="s">
        <v>66</v>
      </c>
      <c r="W414" s="23"/>
      <c r="X414" s="23" t="s">
        <v>1241</v>
      </c>
      <c r="Y414" s="23"/>
      <c r="Z414" s="23"/>
      <c r="AA414" s="23"/>
      <c r="AB414" s="23"/>
      <c r="AC414" s="23"/>
      <c r="AD414" s="23"/>
    </row>
    <row r="415" spans="1:30" ht="15.75" x14ac:dyDescent="0.25">
      <c r="A415" s="24" t="s">
        <v>60</v>
      </c>
      <c r="B415" s="38" t="s">
        <v>818</v>
      </c>
      <c r="C415" s="37" t="s">
        <v>60</v>
      </c>
      <c r="D415" s="37" t="s">
        <v>60</v>
      </c>
      <c r="E415" s="51">
        <v>47.212491999999997</v>
      </c>
      <c r="F415" s="51">
        <v>-82.096385999999995</v>
      </c>
      <c r="G415" s="51" t="s">
        <v>1020</v>
      </c>
      <c r="H415" s="51">
        <v>47.212491999999997</v>
      </c>
      <c r="I415" s="51">
        <v>-82.096385999999995</v>
      </c>
      <c r="J415" s="29" t="s">
        <v>1021</v>
      </c>
      <c r="K415" s="51" t="s">
        <v>1022</v>
      </c>
      <c r="L415" s="51" t="s">
        <v>1064</v>
      </c>
      <c r="M415" s="23" t="s">
        <v>363</v>
      </c>
      <c r="N415" s="51">
        <v>1919</v>
      </c>
      <c r="O415" s="24" t="s">
        <v>1176</v>
      </c>
      <c r="P415" s="51">
        <v>2.1335999999999999</v>
      </c>
      <c r="Q415" s="51">
        <v>37305425.232298076</v>
      </c>
      <c r="R415" s="29"/>
      <c r="S415" s="29" t="s">
        <v>1235</v>
      </c>
      <c r="T415" s="85" t="s">
        <v>1157</v>
      </c>
      <c r="U415" s="23"/>
      <c r="V415" s="54" t="s">
        <v>66</v>
      </c>
      <c r="W415" s="23"/>
      <c r="X415" s="23" t="s">
        <v>1241</v>
      </c>
      <c r="Y415" s="23"/>
      <c r="Z415" s="23"/>
      <c r="AA415" s="23"/>
      <c r="AB415" s="23"/>
      <c r="AC415" s="23"/>
      <c r="AD415" s="23"/>
    </row>
    <row r="416" spans="1:30" ht="15.75" x14ac:dyDescent="0.25">
      <c r="A416" s="24" t="s">
        <v>60</v>
      </c>
      <c r="B416" s="38" t="s">
        <v>819</v>
      </c>
      <c r="C416" s="37" t="s">
        <v>60</v>
      </c>
      <c r="D416" s="37" t="s">
        <v>60</v>
      </c>
      <c r="E416" s="51">
        <v>47.216380999999998</v>
      </c>
      <c r="F416" s="51">
        <v>-82.108328</v>
      </c>
      <c r="G416" s="51" t="s">
        <v>1020</v>
      </c>
      <c r="H416" s="51">
        <v>47.216380999999998</v>
      </c>
      <c r="I416" s="51">
        <v>-82.108328</v>
      </c>
      <c r="J416" s="29" t="s">
        <v>1021</v>
      </c>
      <c r="K416" s="51" t="s">
        <v>1022</v>
      </c>
      <c r="L416" s="51" t="s">
        <v>1064</v>
      </c>
      <c r="M416" s="23" t="s">
        <v>363</v>
      </c>
      <c r="N416" s="51">
        <v>1919</v>
      </c>
      <c r="O416" s="24" t="s">
        <v>1173</v>
      </c>
      <c r="P416" s="51">
        <v>1.8288000000000002</v>
      </c>
      <c r="Q416" s="51">
        <v>37305425.232298076</v>
      </c>
      <c r="R416" s="29"/>
      <c r="S416" s="29" t="s">
        <v>1235</v>
      </c>
      <c r="T416" s="85" t="s">
        <v>1157</v>
      </c>
      <c r="U416" s="23"/>
      <c r="V416" s="54" t="s">
        <v>66</v>
      </c>
      <c r="W416" s="23"/>
      <c r="X416" s="23" t="s">
        <v>1241</v>
      </c>
      <c r="Y416" s="23"/>
      <c r="Z416" s="23"/>
      <c r="AA416" s="23"/>
      <c r="AB416" s="23"/>
      <c r="AC416" s="23"/>
      <c r="AD416" s="23"/>
    </row>
    <row r="417" spans="1:30" ht="15.75" x14ac:dyDescent="0.25">
      <c r="A417" s="24" t="s">
        <v>60</v>
      </c>
      <c r="B417" s="38" t="s">
        <v>820</v>
      </c>
      <c r="C417" s="37" t="s">
        <v>60</v>
      </c>
      <c r="D417" s="37" t="s">
        <v>60</v>
      </c>
      <c r="E417" s="51">
        <v>47.215268999999999</v>
      </c>
      <c r="F417" s="51">
        <v>-82.118049999999997</v>
      </c>
      <c r="G417" s="51" t="s">
        <v>1020</v>
      </c>
      <c r="H417" s="51">
        <v>47.215268999999999</v>
      </c>
      <c r="I417" s="51">
        <v>-82.118049999999997</v>
      </c>
      <c r="J417" s="29" t="s">
        <v>1021</v>
      </c>
      <c r="K417" s="51" t="s">
        <v>1022</v>
      </c>
      <c r="L417" s="51" t="s">
        <v>1064</v>
      </c>
      <c r="M417" s="23" t="s">
        <v>363</v>
      </c>
      <c r="N417" s="51">
        <v>1919</v>
      </c>
      <c r="O417" s="24" t="s">
        <v>1176</v>
      </c>
      <c r="P417" s="51">
        <v>2.7432000000000003</v>
      </c>
      <c r="Q417" s="51">
        <v>37305425.232298076</v>
      </c>
      <c r="R417" s="29"/>
      <c r="S417" s="29" t="s">
        <v>1235</v>
      </c>
      <c r="T417" s="85" t="s">
        <v>1157</v>
      </c>
      <c r="U417" s="23"/>
      <c r="V417" s="54" t="s">
        <v>66</v>
      </c>
      <c r="W417" s="23"/>
      <c r="X417" s="23" t="s">
        <v>1241</v>
      </c>
      <c r="Y417" s="23"/>
      <c r="Z417" s="23"/>
      <c r="AA417" s="23"/>
      <c r="AB417" s="23"/>
      <c r="AC417" s="23"/>
      <c r="AD417" s="23"/>
    </row>
    <row r="418" spans="1:30" ht="15.75" x14ac:dyDescent="0.25">
      <c r="A418" s="24" t="s">
        <v>60</v>
      </c>
      <c r="B418" s="38" t="s">
        <v>821</v>
      </c>
      <c r="C418" s="37" t="s">
        <v>60</v>
      </c>
      <c r="D418" s="37" t="s">
        <v>60</v>
      </c>
      <c r="E418" s="51">
        <v>47.212488999999998</v>
      </c>
      <c r="F418" s="51">
        <v>-82.109711000000004</v>
      </c>
      <c r="G418" s="51" t="s">
        <v>1020</v>
      </c>
      <c r="H418" s="51">
        <v>47.212488999999998</v>
      </c>
      <c r="I418" s="51">
        <v>-82.109711000000004</v>
      </c>
      <c r="J418" s="29" t="s">
        <v>1021</v>
      </c>
      <c r="K418" s="51" t="s">
        <v>1022</v>
      </c>
      <c r="L418" s="51" t="s">
        <v>1064</v>
      </c>
      <c r="M418" s="23" t="s">
        <v>363</v>
      </c>
      <c r="N418" s="51">
        <v>1919</v>
      </c>
      <c r="O418" s="24" t="s">
        <v>1173</v>
      </c>
      <c r="P418" s="51">
        <v>2.5908000000000002</v>
      </c>
      <c r="Q418" s="51">
        <v>37305425.232298076</v>
      </c>
      <c r="R418" s="29"/>
      <c r="S418" s="29" t="s">
        <v>1235</v>
      </c>
      <c r="T418" s="85" t="s">
        <v>1157</v>
      </c>
      <c r="U418" s="23"/>
      <c r="V418" s="54" t="s">
        <v>66</v>
      </c>
      <c r="W418" s="23"/>
      <c r="X418" s="23" t="s">
        <v>1241</v>
      </c>
      <c r="Y418" s="23"/>
      <c r="Z418" s="23"/>
      <c r="AA418" s="23"/>
      <c r="AB418" s="23"/>
      <c r="AC418" s="23"/>
      <c r="AD418" s="23"/>
    </row>
    <row r="419" spans="1:30" ht="15.75" x14ac:dyDescent="0.25">
      <c r="A419" s="24" t="s">
        <v>60</v>
      </c>
      <c r="B419" s="38" t="s">
        <v>822</v>
      </c>
      <c r="C419" s="37" t="s">
        <v>60</v>
      </c>
      <c r="D419" s="37" t="s">
        <v>60</v>
      </c>
      <c r="E419" s="51">
        <v>46.546942000000001</v>
      </c>
      <c r="F419" s="51">
        <v>-81.567789000000005</v>
      </c>
      <c r="G419" s="51" t="s">
        <v>1020</v>
      </c>
      <c r="H419" s="51">
        <v>46.546942000000001</v>
      </c>
      <c r="I419" s="51">
        <v>-81.567789000000005</v>
      </c>
      <c r="J419" s="29" t="s">
        <v>1021</v>
      </c>
      <c r="K419" s="51" t="s">
        <v>1022</v>
      </c>
      <c r="L419" s="51" t="s">
        <v>1063</v>
      </c>
      <c r="M419" s="23" t="s">
        <v>363</v>
      </c>
      <c r="N419" s="51">
        <v>1964</v>
      </c>
      <c r="O419" s="24" t="s">
        <v>1173</v>
      </c>
      <c r="P419" s="51">
        <v>2.4384000000000001</v>
      </c>
      <c r="Q419" s="51">
        <v>11602130.33113992</v>
      </c>
      <c r="R419" s="29"/>
      <c r="S419" s="29" t="s">
        <v>1235</v>
      </c>
      <c r="T419" s="85" t="s">
        <v>1157</v>
      </c>
      <c r="U419" s="23"/>
      <c r="V419" s="54" t="s">
        <v>66</v>
      </c>
      <c r="W419" s="23"/>
      <c r="X419" s="23" t="s">
        <v>1241</v>
      </c>
      <c r="Y419" s="23"/>
      <c r="Z419" s="23"/>
      <c r="AA419" s="23"/>
      <c r="AB419" s="23"/>
      <c r="AC419" s="23"/>
      <c r="AD419" s="23"/>
    </row>
    <row r="420" spans="1:30" ht="15.75" x14ac:dyDescent="0.25">
      <c r="A420" s="24" t="s">
        <v>60</v>
      </c>
      <c r="B420" s="38" t="s">
        <v>823</v>
      </c>
      <c r="C420" s="37" t="s">
        <v>60</v>
      </c>
      <c r="D420" s="37" t="s">
        <v>60</v>
      </c>
      <c r="E420" s="51">
        <v>47.035694802179897</v>
      </c>
      <c r="F420" s="51">
        <v>-82.1388019435107</v>
      </c>
      <c r="G420" s="51" t="s">
        <v>1020</v>
      </c>
      <c r="H420" s="51">
        <v>47.035694802179897</v>
      </c>
      <c r="I420" s="51">
        <v>-82.1388019435107</v>
      </c>
      <c r="J420" s="29" t="s">
        <v>1021</v>
      </c>
      <c r="K420" s="51" t="s">
        <v>1022</v>
      </c>
      <c r="L420" s="51" t="s">
        <v>1063</v>
      </c>
      <c r="M420" s="23" t="s">
        <v>363</v>
      </c>
      <c r="N420" s="51">
        <v>1918</v>
      </c>
      <c r="O420" s="24" t="s">
        <v>1173</v>
      </c>
      <c r="P420" s="51">
        <v>4.9987199999999996</v>
      </c>
      <c r="Q420" s="51">
        <v>61308982.136825278</v>
      </c>
      <c r="R420" s="29"/>
      <c r="S420" s="29" t="s">
        <v>1235</v>
      </c>
      <c r="T420" s="85" t="s">
        <v>1157</v>
      </c>
      <c r="U420" s="23"/>
      <c r="V420" s="54" t="s">
        <v>66</v>
      </c>
      <c r="W420" s="23"/>
      <c r="X420" s="23" t="s">
        <v>1241</v>
      </c>
      <c r="Y420" s="23"/>
      <c r="Z420" s="23"/>
      <c r="AA420" s="23"/>
      <c r="AB420" s="23"/>
      <c r="AC420" s="23"/>
      <c r="AD420" s="23"/>
    </row>
    <row r="421" spans="1:30" ht="15.75" x14ac:dyDescent="0.25">
      <c r="A421" s="24" t="s">
        <v>60</v>
      </c>
      <c r="B421" s="38" t="s">
        <v>824</v>
      </c>
      <c r="C421" s="37" t="s">
        <v>60</v>
      </c>
      <c r="D421" s="37" t="s">
        <v>60</v>
      </c>
      <c r="E421" s="51">
        <v>46.344442000000001</v>
      </c>
      <c r="F421" s="51">
        <v>-81.573058000000003</v>
      </c>
      <c r="G421" s="51" t="s">
        <v>1020</v>
      </c>
      <c r="H421" s="51">
        <v>46.344442000000001</v>
      </c>
      <c r="I421" s="51">
        <v>-81.573058000000003</v>
      </c>
      <c r="J421" s="29" t="s">
        <v>1021</v>
      </c>
      <c r="K421" s="51" t="s">
        <v>1022</v>
      </c>
      <c r="L421" s="51" t="s">
        <v>1063</v>
      </c>
      <c r="M421" s="23" t="s">
        <v>363</v>
      </c>
      <c r="N421" s="51">
        <v>1913</v>
      </c>
      <c r="O421" s="24" t="s">
        <v>1173</v>
      </c>
      <c r="P421" s="51">
        <v>10.972800000000001</v>
      </c>
      <c r="Q421" s="51">
        <v>10781864.89735212</v>
      </c>
      <c r="R421" s="29"/>
      <c r="S421" s="29" t="s">
        <v>1235</v>
      </c>
      <c r="T421" s="85" t="s">
        <v>1157</v>
      </c>
      <c r="U421" s="23"/>
      <c r="V421" s="54" t="s">
        <v>66</v>
      </c>
      <c r="W421" s="23"/>
      <c r="X421" s="23" t="s">
        <v>1241</v>
      </c>
      <c r="Y421" s="23"/>
      <c r="Z421" s="23"/>
      <c r="AA421" s="23"/>
      <c r="AB421" s="23"/>
      <c r="AC421" s="23"/>
      <c r="AD421" s="23"/>
    </row>
    <row r="422" spans="1:30" ht="15.75" x14ac:dyDescent="0.25">
      <c r="A422" s="24" t="s">
        <v>60</v>
      </c>
      <c r="B422" s="38" t="s">
        <v>825</v>
      </c>
      <c r="C422" s="37" t="s">
        <v>60</v>
      </c>
      <c r="D422" s="37" t="s">
        <v>60</v>
      </c>
      <c r="E422" s="51">
        <v>46.343992</v>
      </c>
      <c r="F422" s="51">
        <v>-81.573092000000003</v>
      </c>
      <c r="G422" s="51" t="s">
        <v>1020</v>
      </c>
      <c r="H422" s="51">
        <v>46.343992</v>
      </c>
      <c r="I422" s="51">
        <v>-81.573092000000003</v>
      </c>
      <c r="J422" s="29" t="s">
        <v>1021</v>
      </c>
      <c r="K422" s="51" t="s">
        <v>1022</v>
      </c>
      <c r="L422" s="51" t="s">
        <v>1063</v>
      </c>
      <c r="M422" s="23" t="s">
        <v>363</v>
      </c>
      <c r="N422" s="51">
        <v>1913</v>
      </c>
      <c r="O422" s="24" t="s">
        <v>1173</v>
      </c>
      <c r="P422" s="51">
        <v>16.459199999999999</v>
      </c>
      <c r="Q422" s="51">
        <v>10781864.89735212</v>
      </c>
      <c r="R422" s="29"/>
      <c r="S422" s="29" t="s">
        <v>1235</v>
      </c>
      <c r="T422" s="85" t="s">
        <v>1157</v>
      </c>
      <c r="U422" s="23"/>
      <c r="V422" s="54" t="s">
        <v>66</v>
      </c>
      <c r="W422" s="23"/>
      <c r="X422" s="23" t="s">
        <v>1241</v>
      </c>
      <c r="Y422" s="23"/>
      <c r="Z422" s="23"/>
      <c r="AA422" s="23"/>
      <c r="AB422" s="23"/>
      <c r="AC422" s="23"/>
      <c r="AD422" s="23"/>
    </row>
    <row r="423" spans="1:30" ht="15.75" x14ac:dyDescent="0.25">
      <c r="A423" s="24" t="s">
        <v>60</v>
      </c>
      <c r="B423" s="38" t="s">
        <v>826</v>
      </c>
      <c r="C423" s="37" t="s">
        <v>60</v>
      </c>
      <c r="D423" s="37" t="s">
        <v>60</v>
      </c>
      <c r="E423" s="51">
        <v>46.344341999999997</v>
      </c>
      <c r="F423" s="51">
        <v>-81.573132999999999</v>
      </c>
      <c r="G423" s="51" t="s">
        <v>1020</v>
      </c>
      <c r="H423" s="51">
        <v>46.344341999999997</v>
      </c>
      <c r="I423" s="51">
        <v>-81.573132999999999</v>
      </c>
      <c r="J423" s="29" t="s">
        <v>1021</v>
      </c>
      <c r="K423" s="51" t="s">
        <v>1022</v>
      </c>
      <c r="L423" s="51" t="s">
        <v>1063</v>
      </c>
      <c r="M423" s="23" t="s">
        <v>363</v>
      </c>
      <c r="N423" s="51">
        <v>1913</v>
      </c>
      <c r="O423" s="24" t="s">
        <v>1173</v>
      </c>
      <c r="P423" s="51">
        <v>2.3469600000000002</v>
      </c>
      <c r="Q423" s="51">
        <v>10781864.89735212</v>
      </c>
      <c r="R423" s="29"/>
      <c r="S423" s="29" t="s">
        <v>1235</v>
      </c>
      <c r="T423" s="85" t="s">
        <v>1157</v>
      </c>
      <c r="U423" s="23"/>
      <c r="V423" s="54" t="s">
        <v>66</v>
      </c>
      <c r="W423" s="23"/>
      <c r="X423" s="23" t="s">
        <v>1241</v>
      </c>
      <c r="Y423" s="23"/>
      <c r="Z423" s="23"/>
      <c r="AA423" s="23"/>
      <c r="AB423" s="23"/>
      <c r="AC423" s="23"/>
      <c r="AD423" s="23"/>
    </row>
    <row r="424" spans="1:30" ht="15.75" x14ac:dyDescent="0.25">
      <c r="A424" s="24" t="s">
        <v>60</v>
      </c>
      <c r="B424" s="38" t="s">
        <v>827</v>
      </c>
      <c r="C424" s="37" t="s">
        <v>60</v>
      </c>
      <c r="D424" s="37" t="s">
        <v>60</v>
      </c>
      <c r="E424" s="51">
        <v>47.189413709565898</v>
      </c>
      <c r="F424" s="51">
        <v>-82.186399921774793</v>
      </c>
      <c r="G424" s="51" t="s">
        <v>1020</v>
      </c>
      <c r="H424" s="51">
        <v>47.189413709565898</v>
      </c>
      <c r="I424" s="51">
        <v>-82.186399921774793</v>
      </c>
      <c r="J424" s="29" t="s">
        <v>1021</v>
      </c>
      <c r="K424" s="51" t="s">
        <v>1022</v>
      </c>
      <c r="L424" s="51" t="s">
        <v>1064</v>
      </c>
      <c r="M424" s="23" t="s">
        <v>363</v>
      </c>
      <c r="N424" s="51">
        <v>1928</v>
      </c>
      <c r="O424" s="24" t="s">
        <v>1173</v>
      </c>
      <c r="P424" s="51">
        <v>4.4988479999999997</v>
      </c>
      <c r="Q424" s="51">
        <v>132820092.69900228</v>
      </c>
      <c r="R424" s="29"/>
      <c r="S424" s="29" t="s">
        <v>1235</v>
      </c>
      <c r="T424" s="85" t="s">
        <v>1157</v>
      </c>
      <c r="U424" s="23"/>
      <c r="V424" s="54" t="s">
        <v>66</v>
      </c>
      <c r="W424" s="23"/>
      <c r="X424" s="23" t="s">
        <v>1241</v>
      </c>
      <c r="Y424" s="23"/>
      <c r="Z424" s="23"/>
      <c r="AA424" s="23"/>
      <c r="AB424" s="23"/>
      <c r="AC424" s="23"/>
      <c r="AD424" s="23"/>
    </row>
    <row r="425" spans="1:30" ht="15.75" x14ac:dyDescent="0.25">
      <c r="A425" s="24" t="s">
        <v>60</v>
      </c>
      <c r="B425" s="38" t="s">
        <v>828</v>
      </c>
      <c r="C425" s="37" t="s">
        <v>60</v>
      </c>
      <c r="D425" s="37" t="s">
        <v>60</v>
      </c>
      <c r="E425" s="51">
        <v>47.184078125283101</v>
      </c>
      <c r="F425" s="51">
        <v>-82.168831871822405</v>
      </c>
      <c r="G425" s="51" t="s">
        <v>1020</v>
      </c>
      <c r="H425" s="51">
        <v>47.184078125283101</v>
      </c>
      <c r="I425" s="51">
        <v>-82.168831871822405</v>
      </c>
      <c r="J425" s="29" t="s">
        <v>1021</v>
      </c>
      <c r="K425" s="51" t="s">
        <v>1022</v>
      </c>
      <c r="L425" s="51" t="s">
        <v>1064</v>
      </c>
      <c r="M425" s="23" t="s">
        <v>363</v>
      </c>
      <c r="N425" s="51">
        <v>1945</v>
      </c>
      <c r="O425" s="24" t="s">
        <v>1173</v>
      </c>
      <c r="P425" s="51">
        <v>6.1996320000000003</v>
      </c>
      <c r="Q425" s="51">
        <v>132820092.69900228</v>
      </c>
      <c r="R425" s="29"/>
      <c r="S425" s="29" t="s">
        <v>1235</v>
      </c>
      <c r="T425" s="85" t="s">
        <v>1157</v>
      </c>
      <c r="U425" s="23"/>
      <c r="V425" s="54" t="s">
        <v>66</v>
      </c>
      <c r="W425" s="23"/>
      <c r="X425" s="23" t="s">
        <v>1241</v>
      </c>
      <c r="Y425" s="23"/>
      <c r="Z425" s="23"/>
      <c r="AA425" s="23"/>
      <c r="AB425" s="23"/>
      <c r="AC425" s="23"/>
      <c r="AD425" s="23"/>
    </row>
    <row r="426" spans="1:30" ht="15.75" x14ac:dyDescent="0.25">
      <c r="A426" s="24" t="s">
        <v>60</v>
      </c>
      <c r="B426" s="38" t="s">
        <v>829</v>
      </c>
      <c r="C426" s="37" t="s">
        <v>60</v>
      </c>
      <c r="D426" s="37" t="s">
        <v>60</v>
      </c>
      <c r="E426" s="51">
        <v>47.182579524814997</v>
      </c>
      <c r="F426" s="51">
        <v>-82.168429372832094</v>
      </c>
      <c r="G426" s="51" t="s">
        <v>1020</v>
      </c>
      <c r="H426" s="51">
        <v>47.182579524814997</v>
      </c>
      <c r="I426" s="51">
        <v>-82.168429372832094</v>
      </c>
      <c r="J426" s="29" t="s">
        <v>1021</v>
      </c>
      <c r="K426" s="51" t="s">
        <v>1022</v>
      </c>
      <c r="L426" s="51" t="s">
        <v>1064</v>
      </c>
      <c r="M426" s="23" t="s">
        <v>363</v>
      </c>
      <c r="N426" s="51">
        <v>1945</v>
      </c>
      <c r="O426" s="24" t="s">
        <v>1173</v>
      </c>
      <c r="P426" s="51">
        <v>2.4384000000000001</v>
      </c>
      <c r="Q426" s="51">
        <v>132820092.69900228</v>
      </c>
      <c r="R426" s="29"/>
      <c r="S426" s="29" t="s">
        <v>1235</v>
      </c>
      <c r="T426" s="85" t="s">
        <v>1157</v>
      </c>
      <c r="U426" s="23"/>
      <c r="V426" s="54" t="s">
        <v>66</v>
      </c>
      <c r="W426" s="23"/>
      <c r="X426" s="23" t="s">
        <v>1241</v>
      </c>
      <c r="Y426" s="23"/>
      <c r="Z426" s="23"/>
      <c r="AA426" s="23"/>
      <c r="AB426" s="23"/>
      <c r="AC426" s="23"/>
      <c r="AD426" s="23"/>
    </row>
    <row r="427" spans="1:30" ht="15.75" x14ac:dyDescent="0.25">
      <c r="A427" s="24" t="s">
        <v>60</v>
      </c>
      <c r="B427" s="38" t="s">
        <v>830</v>
      </c>
      <c r="C427" s="37" t="s">
        <v>60</v>
      </c>
      <c r="D427" s="37" t="s">
        <v>60</v>
      </c>
      <c r="E427" s="51">
        <v>46.315221999999999</v>
      </c>
      <c r="F427" s="51">
        <v>-81.520860999999996</v>
      </c>
      <c r="G427" s="51" t="s">
        <v>1020</v>
      </c>
      <c r="H427" s="51">
        <v>46.315221999999999</v>
      </c>
      <c r="I427" s="51">
        <v>-81.520860999999996</v>
      </c>
      <c r="J427" s="29" t="s">
        <v>1021</v>
      </c>
      <c r="K427" s="51" t="s">
        <v>1022</v>
      </c>
      <c r="L427" s="51" t="s">
        <v>1063</v>
      </c>
      <c r="M427" s="23" t="s">
        <v>363</v>
      </c>
      <c r="N427" s="51">
        <v>1908</v>
      </c>
      <c r="O427" s="24" t="s">
        <v>1173</v>
      </c>
      <c r="P427" s="51">
        <v>10.972800000000001</v>
      </c>
      <c r="Q427" s="51">
        <v>2600179.75101456</v>
      </c>
      <c r="R427" s="29"/>
      <c r="S427" s="29" t="s">
        <v>1235</v>
      </c>
      <c r="T427" s="85" t="s">
        <v>1157</v>
      </c>
      <c r="U427" s="23"/>
      <c r="V427" s="54" t="s">
        <v>66</v>
      </c>
      <c r="W427" s="23"/>
      <c r="X427" s="23" t="s">
        <v>1241</v>
      </c>
      <c r="Y427" s="23"/>
      <c r="Z427" s="23"/>
      <c r="AA427" s="23"/>
      <c r="AB427" s="23"/>
      <c r="AC427" s="23"/>
      <c r="AD427" s="23"/>
    </row>
    <row r="428" spans="1:30" ht="15.75" x14ac:dyDescent="0.25">
      <c r="A428" s="24" t="s">
        <v>60</v>
      </c>
      <c r="B428" s="38" t="s">
        <v>831</v>
      </c>
      <c r="C428" s="37" t="s">
        <v>60</v>
      </c>
      <c r="D428" s="37" t="s">
        <v>60</v>
      </c>
      <c r="E428" s="51">
        <v>46.315193999999998</v>
      </c>
      <c r="F428" s="51">
        <v>-81.52</v>
      </c>
      <c r="G428" s="51" t="s">
        <v>1020</v>
      </c>
      <c r="H428" s="51">
        <v>46.315193999999998</v>
      </c>
      <c r="I428" s="51">
        <v>-81.52</v>
      </c>
      <c r="J428" s="29" t="s">
        <v>1021</v>
      </c>
      <c r="K428" s="51" t="s">
        <v>1022</v>
      </c>
      <c r="L428" s="51" t="s">
        <v>1063</v>
      </c>
      <c r="M428" s="23" t="s">
        <v>363</v>
      </c>
      <c r="N428" s="51">
        <v>1908</v>
      </c>
      <c r="O428" s="24" t="s">
        <v>1173</v>
      </c>
      <c r="P428" s="51">
        <v>8.5343999999999998</v>
      </c>
      <c r="Q428" s="51">
        <v>2600179.75101456</v>
      </c>
      <c r="R428" s="29"/>
      <c r="S428" s="29" t="s">
        <v>1235</v>
      </c>
      <c r="T428" s="85" t="s">
        <v>1157</v>
      </c>
      <c r="U428" s="23"/>
      <c r="V428" s="54" t="s">
        <v>66</v>
      </c>
      <c r="W428" s="23"/>
      <c r="X428" s="23" t="s">
        <v>1241</v>
      </c>
      <c r="Y428" s="23"/>
      <c r="Z428" s="23"/>
      <c r="AA428" s="23"/>
      <c r="AB428" s="23"/>
      <c r="AC428" s="23"/>
      <c r="AD428" s="23"/>
    </row>
    <row r="429" spans="1:30" ht="15.75" x14ac:dyDescent="0.25">
      <c r="A429" s="24" t="s">
        <v>60</v>
      </c>
      <c r="B429" s="38" t="s">
        <v>832</v>
      </c>
      <c r="C429" s="37" t="s">
        <v>60</v>
      </c>
      <c r="D429" s="37" t="s">
        <v>60</v>
      </c>
      <c r="E429" s="51">
        <v>46.317092000000002</v>
      </c>
      <c r="F429" s="51">
        <v>-81.516400000000004</v>
      </c>
      <c r="G429" s="51" t="s">
        <v>1020</v>
      </c>
      <c r="H429" s="51">
        <v>46.317092000000002</v>
      </c>
      <c r="I429" s="51">
        <v>-81.516400000000004</v>
      </c>
      <c r="J429" s="29" t="s">
        <v>1021</v>
      </c>
      <c r="K429" s="51" t="s">
        <v>1022</v>
      </c>
      <c r="L429" s="51" t="s">
        <v>1063</v>
      </c>
      <c r="M429" s="23" t="s">
        <v>363</v>
      </c>
      <c r="N429" s="51">
        <v>1908</v>
      </c>
      <c r="O429" s="24" t="s">
        <v>1173</v>
      </c>
      <c r="P429" s="51">
        <v>7.9248000000000003</v>
      </c>
      <c r="Q429" s="51">
        <v>2600179.75101456</v>
      </c>
      <c r="R429" s="29"/>
      <c r="S429" s="29" t="s">
        <v>1235</v>
      </c>
      <c r="T429" s="85" t="s">
        <v>1157</v>
      </c>
      <c r="U429" s="23"/>
      <c r="V429" s="54" t="s">
        <v>66</v>
      </c>
      <c r="W429" s="23"/>
      <c r="X429" s="23" t="s">
        <v>1241</v>
      </c>
      <c r="Y429" s="23"/>
      <c r="Z429" s="23"/>
      <c r="AA429" s="23"/>
      <c r="AB429" s="23"/>
      <c r="AC429" s="23"/>
      <c r="AD429" s="23"/>
    </row>
    <row r="430" spans="1:30" ht="15.75" x14ac:dyDescent="0.25">
      <c r="A430" s="24" t="s">
        <v>60</v>
      </c>
      <c r="B430" s="38" t="s">
        <v>833</v>
      </c>
      <c r="C430" s="37" t="s">
        <v>60</v>
      </c>
      <c r="D430" s="37" t="s">
        <v>60</v>
      </c>
      <c r="E430" s="51">
        <v>46.317397</v>
      </c>
      <c r="F430" s="51">
        <v>-81.516116999999994</v>
      </c>
      <c r="G430" s="51" t="s">
        <v>1020</v>
      </c>
      <c r="H430" s="51">
        <v>46.317397</v>
      </c>
      <c r="I430" s="51">
        <v>-81.516116999999994</v>
      </c>
      <c r="J430" s="29" t="s">
        <v>1021</v>
      </c>
      <c r="K430" s="51" t="s">
        <v>1022</v>
      </c>
      <c r="L430" s="51" t="s">
        <v>1063</v>
      </c>
      <c r="M430" s="23" t="s">
        <v>363</v>
      </c>
      <c r="N430" s="51">
        <v>1908</v>
      </c>
      <c r="O430" s="24" t="s">
        <v>1173</v>
      </c>
      <c r="P430" s="51">
        <v>3.048</v>
      </c>
      <c r="Q430" s="51">
        <v>2600179.75101456</v>
      </c>
      <c r="R430" s="29"/>
      <c r="S430" s="29" t="s">
        <v>1235</v>
      </c>
      <c r="T430" s="85" t="s">
        <v>1157</v>
      </c>
      <c r="U430" s="23"/>
      <c r="V430" s="54" t="s">
        <v>66</v>
      </c>
      <c r="W430" s="23"/>
      <c r="X430" s="23" t="s">
        <v>1241</v>
      </c>
      <c r="Y430" s="23"/>
      <c r="Z430" s="23"/>
      <c r="AA430" s="23"/>
      <c r="AB430" s="23"/>
      <c r="AC430" s="23"/>
      <c r="AD430" s="23"/>
    </row>
    <row r="431" spans="1:30" ht="15.75" x14ac:dyDescent="0.25">
      <c r="A431" s="24" t="s">
        <v>60</v>
      </c>
      <c r="B431" s="38" t="s">
        <v>834</v>
      </c>
      <c r="C431" s="37" t="s">
        <v>60</v>
      </c>
      <c r="D431" s="37" t="s">
        <v>60</v>
      </c>
      <c r="E431" s="51">
        <v>46.315272</v>
      </c>
      <c r="F431" s="51">
        <v>-81.520280999999997</v>
      </c>
      <c r="G431" s="51" t="s">
        <v>1020</v>
      </c>
      <c r="H431" s="51">
        <v>46.315272</v>
      </c>
      <c r="I431" s="51">
        <v>-81.520280999999997</v>
      </c>
      <c r="J431" s="29" t="s">
        <v>1021</v>
      </c>
      <c r="K431" s="51" t="s">
        <v>1022</v>
      </c>
      <c r="L431" s="51" t="s">
        <v>1063</v>
      </c>
      <c r="M431" s="23" t="s">
        <v>363</v>
      </c>
      <c r="N431" s="51">
        <v>1908</v>
      </c>
      <c r="O431" s="24" t="s">
        <v>1173</v>
      </c>
      <c r="P431" s="51">
        <v>10.972800000000001</v>
      </c>
      <c r="Q431" s="51">
        <v>2600179.75101456</v>
      </c>
      <c r="R431" s="29"/>
      <c r="S431" s="29" t="s">
        <v>1235</v>
      </c>
      <c r="T431" s="85" t="s">
        <v>1157</v>
      </c>
      <c r="U431" s="23"/>
      <c r="V431" s="54" t="s">
        <v>66</v>
      </c>
      <c r="W431" s="23"/>
      <c r="X431" s="23" t="s">
        <v>1241</v>
      </c>
      <c r="Y431" s="23"/>
      <c r="Z431" s="23"/>
      <c r="AA431" s="23"/>
      <c r="AB431" s="23"/>
      <c r="AC431" s="23"/>
      <c r="AD431" s="23"/>
    </row>
    <row r="432" spans="1:30" ht="15.75" x14ac:dyDescent="0.25">
      <c r="A432" s="24" t="s">
        <v>60</v>
      </c>
      <c r="B432" s="39" t="s">
        <v>835</v>
      </c>
      <c r="C432" s="37" t="s">
        <v>60</v>
      </c>
      <c r="D432" s="37" t="s">
        <v>60</v>
      </c>
      <c r="E432" s="51">
        <v>-2.6443767920000001</v>
      </c>
      <c r="F432" s="51">
        <v>121.2203162</v>
      </c>
      <c r="G432" s="51" t="s">
        <v>1020</v>
      </c>
      <c r="H432" s="51">
        <v>-2.6443767920000001</v>
      </c>
      <c r="I432" s="51">
        <v>121.2203162</v>
      </c>
      <c r="J432" s="29" t="s">
        <v>1036</v>
      </c>
      <c r="K432" s="51" t="s">
        <v>1038</v>
      </c>
      <c r="L432" s="51" t="s">
        <v>1065</v>
      </c>
      <c r="M432" s="23" t="s">
        <v>363</v>
      </c>
      <c r="N432" s="51">
        <v>1999</v>
      </c>
      <c r="O432" s="24" t="s">
        <v>1173</v>
      </c>
      <c r="P432" s="51">
        <v>94</v>
      </c>
      <c r="Q432" s="51">
        <v>33295474</v>
      </c>
      <c r="R432" s="29"/>
      <c r="S432" s="29"/>
      <c r="T432" s="85" t="s">
        <v>1157</v>
      </c>
      <c r="U432" s="23"/>
      <c r="V432" s="54" t="s">
        <v>66</v>
      </c>
      <c r="W432" s="23"/>
      <c r="X432" s="23" t="s">
        <v>1241</v>
      </c>
      <c r="Y432" s="23"/>
      <c r="Z432" s="23"/>
      <c r="AA432" s="23"/>
      <c r="AB432" s="23"/>
      <c r="AC432" s="23"/>
      <c r="AD432" s="23"/>
    </row>
    <row r="433" spans="1:30" ht="15.75" x14ac:dyDescent="0.25">
      <c r="A433" s="24" t="s">
        <v>60</v>
      </c>
      <c r="B433" s="39" t="s">
        <v>836</v>
      </c>
      <c r="C433" s="37" t="s">
        <v>60</v>
      </c>
      <c r="D433" s="37" t="s">
        <v>60</v>
      </c>
      <c r="E433" s="51">
        <v>-2.7117967140000001</v>
      </c>
      <c r="F433" s="51">
        <v>121.3089803</v>
      </c>
      <c r="G433" s="51" t="s">
        <v>1020</v>
      </c>
      <c r="H433" s="51">
        <v>-2.7117967140000001</v>
      </c>
      <c r="I433" s="51">
        <v>121.3089803</v>
      </c>
      <c r="J433" s="29" t="s">
        <v>1036</v>
      </c>
      <c r="K433" s="51" t="s">
        <v>1038</v>
      </c>
      <c r="L433" s="51" t="s">
        <v>1065</v>
      </c>
      <c r="M433" s="23" t="s">
        <v>363</v>
      </c>
      <c r="N433" s="51">
        <v>1979</v>
      </c>
      <c r="O433" s="24" t="s">
        <v>1173</v>
      </c>
      <c r="P433" s="51">
        <v>32.299999999999997</v>
      </c>
      <c r="Q433" s="51">
        <v>10000000</v>
      </c>
      <c r="R433" s="29"/>
      <c r="S433" s="29"/>
      <c r="T433" s="85" t="s">
        <v>1157</v>
      </c>
      <c r="U433" s="23"/>
      <c r="V433" s="54" t="s">
        <v>66</v>
      </c>
      <c r="W433" s="23"/>
      <c r="X433" s="23" t="s">
        <v>1241</v>
      </c>
      <c r="Y433" s="23"/>
      <c r="Z433" s="23"/>
      <c r="AA433" s="23"/>
      <c r="AB433" s="23"/>
      <c r="AC433" s="23"/>
      <c r="AD433" s="23"/>
    </row>
    <row r="434" spans="1:30" ht="15.75" x14ac:dyDescent="0.25">
      <c r="A434" s="24" t="s">
        <v>60</v>
      </c>
      <c r="B434" s="39" t="s">
        <v>837</v>
      </c>
      <c r="C434" s="37" t="s">
        <v>60</v>
      </c>
      <c r="D434" s="37" t="s">
        <v>60</v>
      </c>
      <c r="E434" s="55">
        <v>-2.6667314950000001</v>
      </c>
      <c r="F434" s="55">
        <v>121.1817023</v>
      </c>
      <c r="G434" s="55" t="s">
        <v>1020</v>
      </c>
      <c r="H434" s="55">
        <v>-2.6667314950000001</v>
      </c>
      <c r="I434" s="55">
        <v>121.1817023</v>
      </c>
      <c r="J434" s="29" t="s">
        <v>1036</v>
      </c>
      <c r="K434" s="55" t="s">
        <v>1038</v>
      </c>
      <c r="L434" s="55" t="s">
        <v>1065</v>
      </c>
      <c r="M434" s="23" t="s">
        <v>363</v>
      </c>
      <c r="N434" s="55">
        <v>2011</v>
      </c>
      <c r="O434" s="24" t="s">
        <v>1173</v>
      </c>
      <c r="P434" s="55">
        <v>74</v>
      </c>
      <c r="Q434" s="55">
        <v>13580000</v>
      </c>
      <c r="R434" s="29"/>
      <c r="S434" s="29"/>
      <c r="T434" s="89" t="s">
        <v>1157</v>
      </c>
      <c r="U434" s="23"/>
      <c r="V434" s="58" t="s">
        <v>66</v>
      </c>
      <c r="W434" s="23"/>
      <c r="X434" s="23" t="s">
        <v>1241</v>
      </c>
      <c r="Y434" s="23"/>
      <c r="Z434" s="23"/>
      <c r="AA434" s="23"/>
      <c r="AB434" s="23"/>
      <c r="AC434" s="23"/>
      <c r="AD434" s="23"/>
    </row>
    <row r="435" spans="1:30" ht="15.75" x14ac:dyDescent="0.25">
      <c r="A435" s="24" t="s">
        <v>60</v>
      </c>
      <c r="B435" s="24" t="s">
        <v>840</v>
      </c>
      <c r="C435" s="27" t="s">
        <v>838</v>
      </c>
      <c r="D435" s="24" t="s">
        <v>839</v>
      </c>
      <c r="E435" s="49">
        <v>7790843</v>
      </c>
      <c r="F435" s="49">
        <v>646093</v>
      </c>
      <c r="G435" s="24" t="s">
        <v>1066</v>
      </c>
      <c r="H435" s="24">
        <v>-19.973500305822899</v>
      </c>
      <c r="I435" s="24">
        <v>-43.603727408107098</v>
      </c>
      <c r="J435" s="24" t="s">
        <v>1017</v>
      </c>
      <c r="K435" s="24" t="s">
        <v>1046</v>
      </c>
      <c r="L435" s="24" t="s">
        <v>1067</v>
      </c>
      <c r="M435" s="24" t="s">
        <v>1099</v>
      </c>
      <c r="N435" s="24">
        <v>2004</v>
      </c>
      <c r="O435" s="24" t="s">
        <v>1176</v>
      </c>
      <c r="P435" s="78">
        <v>10</v>
      </c>
      <c r="Q435" s="78">
        <v>15412.7</v>
      </c>
      <c r="R435" s="78">
        <v>15412.7</v>
      </c>
      <c r="S435" s="78"/>
      <c r="T435" s="89" t="s">
        <v>1157</v>
      </c>
      <c r="U435" s="24"/>
      <c r="V435" s="24" t="s">
        <v>66</v>
      </c>
      <c r="W435" s="24"/>
      <c r="X435" s="24" t="s">
        <v>1241</v>
      </c>
      <c r="Y435" s="24"/>
      <c r="Z435" s="24"/>
      <c r="AA435" s="24"/>
      <c r="AB435" s="24"/>
      <c r="AC435" s="24"/>
      <c r="AD435" s="24"/>
    </row>
    <row r="436" spans="1:30" ht="15.75" x14ac:dyDescent="0.25">
      <c r="A436" s="24" t="s">
        <v>371</v>
      </c>
      <c r="B436" s="29" t="s">
        <v>843</v>
      </c>
      <c r="C436" s="24" t="s">
        <v>841</v>
      </c>
      <c r="D436" s="27" t="s">
        <v>842</v>
      </c>
      <c r="E436" s="29">
        <v>7790672</v>
      </c>
      <c r="F436" s="29">
        <v>615866</v>
      </c>
      <c r="G436" s="29" t="s">
        <v>1066</v>
      </c>
      <c r="H436" s="58">
        <v>-19.977083847735599</v>
      </c>
      <c r="I436" s="58">
        <v>-43.892563213587103</v>
      </c>
      <c r="J436" s="24" t="s">
        <v>1017</v>
      </c>
      <c r="K436" s="24" t="s">
        <v>1046</v>
      </c>
      <c r="L436" s="24" t="s">
        <v>1068</v>
      </c>
      <c r="M436" s="24" t="s">
        <v>1099</v>
      </c>
      <c r="N436" s="58">
        <v>1989</v>
      </c>
      <c r="O436" s="24" t="s">
        <v>1174</v>
      </c>
      <c r="P436" s="78">
        <v>78</v>
      </c>
      <c r="Q436" s="78">
        <v>15553688</v>
      </c>
      <c r="R436" s="78">
        <v>15553688</v>
      </c>
      <c r="S436" s="78" t="s">
        <v>33</v>
      </c>
      <c r="T436" s="85">
        <v>44711</v>
      </c>
      <c r="U436" s="24" t="s">
        <v>1239</v>
      </c>
      <c r="V436" s="24" t="s">
        <v>1244</v>
      </c>
      <c r="W436" s="24" t="s">
        <v>1239</v>
      </c>
      <c r="X436" s="24" t="s">
        <v>1239</v>
      </c>
      <c r="Y436" s="24" t="s">
        <v>1239</v>
      </c>
      <c r="Z436" s="24" t="s">
        <v>1256</v>
      </c>
      <c r="AA436" s="24" t="s">
        <v>1302</v>
      </c>
      <c r="AB436" s="100" t="s">
        <v>1256</v>
      </c>
      <c r="AC436" s="100" t="s">
        <v>1239</v>
      </c>
      <c r="AD436" s="24"/>
    </row>
    <row r="437" spans="1:30" ht="15.75" x14ac:dyDescent="0.25">
      <c r="A437" s="24" t="s">
        <v>37</v>
      </c>
      <c r="B437" s="29" t="s">
        <v>37</v>
      </c>
      <c r="C437" s="24" t="s">
        <v>844</v>
      </c>
      <c r="D437" s="27" t="s">
        <v>845</v>
      </c>
      <c r="E437" s="29">
        <v>7785267</v>
      </c>
      <c r="F437" s="29">
        <v>610600</v>
      </c>
      <c r="G437" s="29" t="s">
        <v>1066</v>
      </c>
      <c r="H437" s="58">
        <v>-20.026225863938201</v>
      </c>
      <c r="I437" s="58">
        <v>-43.942562486694399</v>
      </c>
      <c r="J437" s="24" t="s">
        <v>1017</v>
      </c>
      <c r="K437" s="24" t="s">
        <v>1046</v>
      </c>
      <c r="L437" s="24" t="s">
        <v>1068</v>
      </c>
      <c r="M437" s="24" t="s">
        <v>1099</v>
      </c>
      <c r="N437" s="58">
        <v>1989</v>
      </c>
      <c r="O437" s="24" t="s">
        <v>1177</v>
      </c>
      <c r="P437" s="78">
        <v>55</v>
      </c>
      <c r="Q437" s="78">
        <v>10924076</v>
      </c>
      <c r="R437" s="78">
        <v>10924076</v>
      </c>
      <c r="S437" s="78" t="s">
        <v>33</v>
      </c>
      <c r="T437" s="85">
        <v>44841</v>
      </c>
      <c r="U437" s="24" t="s">
        <v>1239</v>
      </c>
      <c r="V437" s="24" t="s">
        <v>1245</v>
      </c>
      <c r="W437" s="24" t="s">
        <v>1239</v>
      </c>
      <c r="X437" s="24" t="s">
        <v>1239</v>
      </c>
      <c r="Y437" s="24" t="s">
        <v>1239</v>
      </c>
      <c r="Z437" s="24" t="s">
        <v>1256</v>
      </c>
      <c r="AA437" s="24" t="s">
        <v>1302</v>
      </c>
      <c r="AB437" s="100" t="s">
        <v>1256</v>
      </c>
      <c r="AC437" s="100" t="s">
        <v>1239</v>
      </c>
      <c r="AD437" s="24" t="s">
        <v>1303</v>
      </c>
    </row>
    <row r="438" spans="1:30" ht="15.75" x14ac:dyDescent="0.25">
      <c r="A438" s="24" t="s">
        <v>60</v>
      </c>
      <c r="B438" s="29" t="s">
        <v>846</v>
      </c>
      <c r="C438" s="24" t="s">
        <v>841</v>
      </c>
      <c r="D438" s="27" t="s">
        <v>842</v>
      </c>
      <c r="E438" s="29">
        <v>7792555.9800000004</v>
      </c>
      <c r="F438" s="29">
        <v>616902.5</v>
      </c>
      <c r="G438" s="29" t="s">
        <v>1069</v>
      </c>
      <c r="H438" s="58">
        <v>-19.960008999999999</v>
      </c>
      <c r="I438" s="58">
        <v>-43.882781999999999</v>
      </c>
      <c r="J438" s="24" t="s">
        <v>1017</v>
      </c>
      <c r="K438" s="24" t="s">
        <v>1046</v>
      </c>
      <c r="L438" s="24" t="s">
        <v>1068</v>
      </c>
      <c r="M438" s="24" t="s">
        <v>1099</v>
      </c>
      <c r="N438" s="58">
        <v>1977</v>
      </c>
      <c r="O438" s="24" t="s">
        <v>1180</v>
      </c>
      <c r="P438" s="78">
        <v>21.6</v>
      </c>
      <c r="Q438" s="78">
        <v>75000</v>
      </c>
      <c r="R438" s="78">
        <v>60000</v>
      </c>
      <c r="S438" s="78"/>
      <c r="T438" s="85">
        <v>44711</v>
      </c>
      <c r="U438" s="24"/>
      <c r="V438" s="24" t="s">
        <v>1245</v>
      </c>
      <c r="W438" s="24"/>
      <c r="X438" s="24" t="s">
        <v>1241</v>
      </c>
      <c r="Y438" s="24"/>
      <c r="Z438" s="24"/>
      <c r="AA438" s="24"/>
      <c r="AB438" s="100"/>
      <c r="AC438" s="100"/>
      <c r="AD438" s="24"/>
    </row>
    <row r="439" spans="1:30" ht="15.75" x14ac:dyDescent="0.25">
      <c r="A439" s="24" t="s">
        <v>60</v>
      </c>
      <c r="B439" s="24" t="s">
        <v>847</v>
      </c>
      <c r="C439" s="27" t="s">
        <v>841</v>
      </c>
      <c r="D439" s="24" t="s">
        <v>842</v>
      </c>
      <c r="E439" s="27">
        <v>7791942.8499999996</v>
      </c>
      <c r="F439" s="27">
        <v>616636.80000000005</v>
      </c>
      <c r="G439" s="24" t="s">
        <v>1069</v>
      </c>
      <c r="H439" s="24">
        <v>-19.965563</v>
      </c>
      <c r="I439" s="24">
        <v>-43.885285000000003</v>
      </c>
      <c r="J439" s="24" t="s">
        <v>1017</v>
      </c>
      <c r="K439" s="24" t="s">
        <v>1046</v>
      </c>
      <c r="L439" s="24" t="s">
        <v>1068</v>
      </c>
      <c r="M439" s="24" t="s">
        <v>1099</v>
      </c>
      <c r="N439" s="24">
        <v>1977</v>
      </c>
      <c r="O439" s="24" t="s">
        <v>1180</v>
      </c>
      <c r="P439" s="78">
        <v>30</v>
      </c>
      <c r="Q439" s="78">
        <v>200000</v>
      </c>
      <c r="R439" s="78">
        <v>200000</v>
      </c>
      <c r="S439" s="78"/>
      <c r="T439" s="89">
        <v>44711</v>
      </c>
      <c r="U439" s="24"/>
      <c r="V439" s="24" t="s">
        <v>1245</v>
      </c>
      <c r="W439" s="24"/>
      <c r="X439" s="24" t="s">
        <v>1241</v>
      </c>
      <c r="Y439" s="24"/>
      <c r="Z439" s="24"/>
      <c r="AA439" s="24"/>
      <c r="AB439" s="100"/>
      <c r="AC439" s="100"/>
      <c r="AD439" s="24"/>
    </row>
    <row r="440" spans="1:30" ht="15.75" x14ac:dyDescent="0.25">
      <c r="A440" s="24" t="s">
        <v>60</v>
      </c>
      <c r="B440" s="24" t="s">
        <v>848</v>
      </c>
      <c r="C440" s="27" t="s">
        <v>841</v>
      </c>
      <c r="D440" s="27" t="s">
        <v>842</v>
      </c>
      <c r="E440" s="58">
        <v>7791741</v>
      </c>
      <c r="F440" s="58">
        <v>616876</v>
      </c>
      <c r="G440" s="58" t="s">
        <v>1066</v>
      </c>
      <c r="H440" s="58">
        <v>-19.967364914115102</v>
      </c>
      <c r="I440" s="58">
        <v>-43.8829791280668</v>
      </c>
      <c r="J440" s="24" t="s">
        <v>1017</v>
      </c>
      <c r="K440" s="24" t="s">
        <v>1046</v>
      </c>
      <c r="L440" s="24" t="s">
        <v>1068</v>
      </c>
      <c r="M440" s="24" t="s">
        <v>1099</v>
      </c>
      <c r="N440" s="58">
        <v>1987</v>
      </c>
      <c r="O440" s="24" t="s">
        <v>1180</v>
      </c>
      <c r="P440" s="78">
        <v>27.4</v>
      </c>
      <c r="Q440" s="78">
        <v>98294</v>
      </c>
      <c r="R440" s="78">
        <v>128289</v>
      </c>
      <c r="S440" s="78"/>
      <c r="T440" s="89">
        <v>44377</v>
      </c>
      <c r="U440" s="24"/>
      <c r="V440" s="24" t="s">
        <v>1244</v>
      </c>
      <c r="W440" s="29"/>
      <c r="X440" s="29" t="s">
        <v>1241</v>
      </c>
      <c r="Y440" s="24"/>
      <c r="Z440" s="29"/>
      <c r="AA440" s="29"/>
      <c r="AB440" s="29"/>
      <c r="AC440" s="29"/>
      <c r="AD440" s="29"/>
    </row>
    <row r="441" spans="1:30" ht="15.75" x14ac:dyDescent="0.25">
      <c r="A441" s="24" t="s">
        <v>60</v>
      </c>
      <c r="B441" s="24" t="s">
        <v>851</v>
      </c>
      <c r="C441" s="24" t="s">
        <v>849</v>
      </c>
      <c r="D441" s="24" t="s">
        <v>850</v>
      </c>
      <c r="E441" s="50">
        <v>7834659</v>
      </c>
      <c r="F441" s="50">
        <v>683958</v>
      </c>
      <c r="G441" s="50" t="s">
        <v>1066</v>
      </c>
      <c r="H441" s="50">
        <v>-19.5745088376048</v>
      </c>
      <c r="I441" s="50">
        <v>-43.246285495243598</v>
      </c>
      <c r="J441" s="24" t="s">
        <v>1017</v>
      </c>
      <c r="K441" s="24" t="s">
        <v>1046</v>
      </c>
      <c r="L441" s="24" t="s">
        <v>849</v>
      </c>
      <c r="M441" s="24" t="s">
        <v>363</v>
      </c>
      <c r="N441" s="50">
        <v>1973</v>
      </c>
      <c r="O441" s="24" t="s">
        <v>1177</v>
      </c>
      <c r="P441" s="78">
        <v>24</v>
      </c>
      <c r="Q441" s="78">
        <v>770600</v>
      </c>
      <c r="R441" s="78">
        <v>770600</v>
      </c>
      <c r="S441" s="78"/>
      <c r="T441" s="89" t="s">
        <v>1157</v>
      </c>
      <c r="U441" s="24"/>
      <c r="V441" s="24" t="s">
        <v>1246</v>
      </c>
      <c r="W441" s="24"/>
      <c r="X441" s="24" t="s">
        <v>1241</v>
      </c>
      <c r="Y441" s="24"/>
      <c r="Z441" s="24"/>
      <c r="AA441" s="24"/>
      <c r="AB441" s="24"/>
      <c r="AC441" s="24"/>
      <c r="AD441" s="24"/>
    </row>
    <row r="442" spans="1:30" ht="15.75" x14ac:dyDescent="0.25">
      <c r="A442" s="24" t="s">
        <v>60</v>
      </c>
      <c r="B442" s="24" t="s">
        <v>854</v>
      </c>
      <c r="C442" s="37" t="s">
        <v>852</v>
      </c>
      <c r="D442" s="37" t="s">
        <v>853</v>
      </c>
      <c r="E442" s="59">
        <v>7740980</v>
      </c>
      <c r="F442" s="59">
        <v>616222</v>
      </c>
      <c r="G442" s="24" t="s">
        <v>1066</v>
      </c>
      <c r="H442" s="24">
        <v>-20.426018355251699</v>
      </c>
      <c r="I442" s="24">
        <v>-43.8859721696113</v>
      </c>
      <c r="J442" s="24" t="s">
        <v>1017</v>
      </c>
      <c r="K442" s="24" t="s">
        <v>1046</v>
      </c>
      <c r="L442" s="24" t="s">
        <v>1070</v>
      </c>
      <c r="M442" s="24" t="s">
        <v>363</v>
      </c>
      <c r="N442" s="66">
        <v>1984</v>
      </c>
      <c r="O442" s="24" t="s">
        <v>1176</v>
      </c>
      <c r="P442" s="78">
        <v>14.7</v>
      </c>
      <c r="Q442" s="78">
        <v>104144</v>
      </c>
      <c r="R442" s="78">
        <v>176950</v>
      </c>
      <c r="S442" s="78"/>
      <c r="T442" s="89" t="s">
        <v>1157</v>
      </c>
      <c r="U442" s="24"/>
      <c r="V442" s="24" t="s">
        <v>1246</v>
      </c>
      <c r="W442" s="24"/>
      <c r="X442" s="24" t="s">
        <v>1241</v>
      </c>
      <c r="Y442" s="24"/>
      <c r="Z442" s="24"/>
      <c r="AA442" s="24"/>
      <c r="AB442" s="24"/>
      <c r="AC442" s="24"/>
      <c r="AD442" s="24"/>
    </row>
    <row r="443" spans="1:30" ht="15.75" x14ac:dyDescent="0.25">
      <c r="A443" s="24" t="s">
        <v>41</v>
      </c>
      <c r="B443" s="24" t="s">
        <v>41</v>
      </c>
      <c r="C443" s="27" t="s">
        <v>852</v>
      </c>
      <c r="D443" s="27" t="s">
        <v>855</v>
      </c>
      <c r="E443" s="27">
        <v>7742498.54</v>
      </c>
      <c r="F443" s="27">
        <v>616975.30000000005</v>
      </c>
      <c r="G443" s="24" t="s">
        <v>1069</v>
      </c>
      <c r="H443" s="50">
        <v>-20.412258000000001</v>
      </c>
      <c r="I443" s="50">
        <v>-43.878855000000001</v>
      </c>
      <c r="J443" s="24" t="s">
        <v>1017</v>
      </c>
      <c r="K443" s="24" t="s">
        <v>1046</v>
      </c>
      <c r="L443" s="24" t="s">
        <v>1071</v>
      </c>
      <c r="M443" s="24" t="s">
        <v>1103</v>
      </c>
      <c r="N443" s="50">
        <v>43516</v>
      </c>
      <c r="O443" s="24" t="s">
        <v>1174</v>
      </c>
      <c r="P443" s="78">
        <v>27.24</v>
      </c>
      <c r="Q443" s="78">
        <v>639854</v>
      </c>
      <c r="R443" s="78">
        <v>768858</v>
      </c>
      <c r="S443" s="78" t="s">
        <v>33</v>
      </c>
      <c r="T443" s="89">
        <v>44841</v>
      </c>
      <c r="U443" s="24" t="s">
        <v>1239</v>
      </c>
      <c r="V443" s="24" t="s">
        <v>1244</v>
      </c>
      <c r="W443" s="24" t="s">
        <v>1239</v>
      </c>
      <c r="X443" s="24" t="s">
        <v>1239</v>
      </c>
      <c r="Y443" s="24" t="s">
        <v>1239</v>
      </c>
      <c r="Z443" s="24" t="s">
        <v>1256</v>
      </c>
      <c r="AA443" s="24" t="s">
        <v>1241</v>
      </c>
      <c r="AB443" s="100" t="s">
        <v>1304</v>
      </c>
      <c r="AC443" s="100" t="s">
        <v>1239</v>
      </c>
      <c r="AD443" s="24" t="s">
        <v>1305</v>
      </c>
    </row>
    <row r="444" spans="1:30" ht="15.75" x14ac:dyDescent="0.25">
      <c r="A444" s="24" t="s">
        <v>60</v>
      </c>
      <c r="B444" s="24" t="s">
        <v>857</v>
      </c>
      <c r="C444" s="37" t="s">
        <v>169</v>
      </c>
      <c r="D444" s="37" t="s">
        <v>856</v>
      </c>
      <c r="E444" s="27">
        <v>7774388</v>
      </c>
      <c r="F444" s="27">
        <v>612342</v>
      </c>
      <c r="G444" s="24" t="s">
        <v>1066</v>
      </c>
      <c r="H444" s="24">
        <v>-20.124417517485</v>
      </c>
      <c r="I444" s="24">
        <v>-43.925239830337297</v>
      </c>
      <c r="J444" s="24" t="s">
        <v>1017</v>
      </c>
      <c r="K444" s="24" t="s">
        <v>1046</v>
      </c>
      <c r="L444" s="24" t="s">
        <v>1068</v>
      </c>
      <c r="M444" s="24" t="s">
        <v>1099</v>
      </c>
      <c r="N444" s="66">
        <v>2001</v>
      </c>
      <c r="O444" s="24" t="s">
        <v>1180</v>
      </c>
      <c r="P444" s="78">
        <v>40</v>
      </c>
      <c r="Q444" s="78">
        <v>489005</v>
      </c>
      <c r="R444" s="78">
        <v>489005</v>
      </c>
      <c r="S444" s="78"/>
      <c r="T444" s="89">
        <v>44742</v>
      </c>
      <c r="U444" s="24"/>
      <c r="V444" s="24" t="s">
        <v>1245</v>
      </c>
      <c r="W444" s="24"/>
      <c r="X444" s="24" t="s">
        <v>1241</v>
      </c>
      <c r="Y444" s="24"/>
      <c r="Z444" s="24"/>
      <c r="AA444" s="24"/>
      <c r="AB444" s="24"/>
      <c r="AC444" s="24"/>
      <c r="AD444" s="24"/>
    </row>
    <row r="445" spans="1:30" ht="15.75" x14ac:dyDescent="0.25">
      <c r="A445" s="24" t="s">
        <v>60</v>
      </c>
      <c r="B445" s="24" t="s">
        <v>858</v>
      </c>
      <c r="C445" s="37" t="s">
        <v>838</v>
      </c>
      <c r="D445" s="37" t="s">
        <v>839</v>
      </c>
      <c r="E445" s="59">
        <v>7793730</v>
      </c>
      <c r="F445" s="27">
        <v>648231</v>
      </c>
      <c r="G445" s="24" t="s">
        <v>1066</v>
      </c>
      <c r="H445" s="24">
        <v>-19.947257295752198</v>
      </c>
      <c r="I445" s="24">
        <v>-43.583531131021303</v>
      </c>
      <c r="J445" s="24" t="s">
        <v>1017</v>
      </c>
      <c r="K445" s="24" t="s">
        <v>1046</v>
      </c>
      <c r="L445" s="24" t="s">
        <v>1067</v>
      </c>
      <c r="M445" s="24" t="s">
        <v>1103</v>
      </c>
      <c r="N445" s="66" t="s">
        <v>1157</v>
      </c>
      <c r="O445" s="24" t="s">
        <v>1180</v>
      </c>
      <c r="P445" s="78">
        <v>14.5</v>
      </c>
      <c r="Q445" s="78">
        <v>2935</v>
      </c>
      <c r="R445" s="78">
        <v>14024.97</v>
      </c>
      <c r="S445" s="78"/>
      <c r="T445" s="85" t="s">
        <v>1157</v>
      </c>
      <c r="U445" s="24"/>
      <c r="V445" s="24" t="s">
        <v>66</v>
      </c>
      <c r="W445" s="24"/>
      <c r="X445" s="24" t="s">
        <v>1241</v>
      </c>
      <c r="Y445" s="24"/>
      <c r="Z445" s="24"/>
      <c r="AA445" s="24"/>
      <c r="AB445" s="24"/>
      <c r="AC445" s="24"/>
      <c r="AD445" s="24"/>
    </row>
    <row r="446" spans="1:30" ht="15.75" x14ac:dyDescent="0.25">
      <c r="A446" s="24" t="s">
        <v>60</v>
      </c>
      <c r="B446" s="24" t="s">
        <v>861</v>
      </c>
      <c r="C446" s="37" t="s">
        <v>859</v>
      </c>
      <c r="D446" s="37" t="s">
        <v>860</v>
      </c>
      <c r="E446" s="27">
        <v>7801130</v>
      </c>
      <c r="F446" s="27">
        <v>669791</v>
      </c>
      <c r="G446" s="24" t="s">
        <v>1066</v>
      </c>
      <c r="H446" s="24">
        <v>-19.8786496621087</v>
      </c>
      <c r="I446" s="24">
        <v>-43.378247112073097</v>
      </c>
      <c r="J446" s="24" t="s">
        <v>1017</v>
      </c>
      <c r="K446" s="24" t="s">
        <v>1046</v>
      </c>
      <c r="L446" s="24" t="s">
        <v>1072</v>
      </c>
      <c r="M446" s="24" t="s">
        <v>363</v>
      </c>
      <c r="N446" s="50">
        <v>2000</v>
      </c>
      <c r="O446" s="24" t="s">
        <v>1180</v>
      </c>
      <c r="P446" s="78">
        <v>19.2</v>
      </c>
      <c r="Q446" s="78">
        <v>137575</v>
      </c>
      <c r="R446" s="78">
        <v>137575</v>
      </c>
      <c r="S446" s="78"/>
      <c r="T446" s="85" t="s">
        <v>1157</v>
      </c>
      <c r="U446" s="24"/>
      <c r="V446" s="24" t="s">
        <v>1246</v>
      </c>
      <c r="W446" s="24"/>
      <c r="X446" s="24" t="s">
        <v>1241</v>
      </c>
      <c r="Y446" s="24"/>
      <c r="Z446" s="24"/>
      <c r="AA446" s="24"/>
      <c r="AB446" s="100"/>
      <c r="AC446" s="100"/>
      <c r="AD446" s="24"/>
    </row>
    <row r="447" spans="1:30" ht="15.75" x14ac:dyDescent="0.25">
      <c r="A447" s="24" t="s">
        <v>53</v>
      </c>
      <c r="B447" s="24" t="s">
        <v>53</v>
      </c>
      <c r="C447" s="37" t="s">
        <v>844</v>
      </c>
      <c r="D447" s="37" t="s">
        <v>862</v>
      </c>
      <c r="E447" s="59">
        <v>7782906</v>
      </c>
      <c r="F447" s="27">
        <v>609351</v>
      </c>
      <c r="G447" s="24" t="s">
        <v>1073</v>
      </c>
      <c r="H447" s="24">
        <v>-20.0476287533386</v>
      </c>
      <c r="I447" s="24">
        <v>-43.954361430114901</v>
      </c>
      <c r="J447" s="24" t="s">
        <v>1017</v>
      </c>
      <c r="K447" s="24" t="s">
        <v>1046</v>
      </c>
      <c r="L447" s="24" t="s">
        <v>1068</v>
      </c>
      <c r="M447" s="24" t="s">
        <v>1103</v>
      </c>
      <c r="N447" s="66">
        <v>2007</v>
      </c>
      <c r="O447" s="24" t="s">
        <v>1174</v>
      </c>
      <c r="P447" s="78">
        <v>60.67</v>
      </c>
      <c r="Q447" s="78">
        <v>2168916</v>
      </c>
      <c r="R447" s="78">
        <v>2775034</v>
      </c>
      <c r="S447" s="78" t="s">
        <v>33</v>
      </c>
      <c r="T447" s="85">
        <v>44742</v>
      </c>
      <c r="U447" s="24" t="s">
        <v>1241</v>
      </c>
      <c r="V447" s="24" t="s">
        <v>1245</v>
      </c>
      <c r="W447" s="24" t="s">
        <v>1239</v>
      </c>
      <c r="X447" s="24" t="s">
        <v>1239</v>
      </c>
      <c r="Y447" s="24" t="s">
        <v>1239</v>
      </c>
      <c r="Z447" s="24" t="s">
        <v>1256</v>
      </c>
      <c r="AA447" s="24" t="s">
        <v>1302</v>
      </c>
      <c r="AB447" s="24" t="s">
        <v>1306</v>
      </c>
      <c r="AC447" s="24" t="s">
        <v>1239</v>
      </c>
      <c r="AD447" s="24"/>
    </row>
    <row r="448" spans="1:30" ht="15.75" x14ac:dyDescent="0.25">
      <c r="A448" s="24" t="s">
        <v>60</v>
      </c>
      <c r="B448" s="24" t="s">
        <v>863</v>
      </c>
      <c r="C448" s="37" t="s">
        <v>844</v>
      </c>
      <c r="D448" s="24" t="s">
        <v>862</v>
      </c>
      <c r="E448" s="27">
        <v>7781735</v>
      </c>
      <c r="F448" s="24">
        <v>608326</v>
      </c>
      <c r="G448" s="24" t="s">
        <v>1066</v>
      </c>
      <c r="H448" s="24">
        <v>-20.058266586331602</v>
      </c>
      <c r="I448" s="24">
        <v>-43.9640920868191</v>
      </c>
      <c r="J448" s="24" t="s">
        <v>1017</v>
      </c>
      <c r="K448" s="24" t="s">
        <v>1046</v>
      </c>
      <c r="L448" s="24" t="s">
        <v>1068</v>
      </c>
      <c r="M448" s="24" t="s">
        <v>363</v>
      </c>
      <c r="N448" s="50">
        <v>1999</v>
      </c>
      <c r="O448" s="24" t="s">
        <v>1180</v>
      </c>
      <c r="P448" s="78">
        <v>20</v>
      </c>
      <c r="Q448" s="78">
        <v>173849</v>
      </c>
      <c r="R448" s="78">
        <v>308085</v>
      </c>
      <c r="S448" s="78"/>
      <c r="T448" s="85" t="s">
        <v>1157</v>
      </c>
      <c r="U448" s="24"/>
      <c r="V448" s="24" t="s">
        <v>1246</v>
      </c>
      <c r="W448" s="24"/>
      <c r="X448" s="24" t="s">
        <v>1241</v>
      </c>
      <c r="Y448" s="24"/>
      <c r="Z448" s="24"/>
      <c r="AA448" s="24"/>
      <c r="AB448" s="100"/>
      <c r="AC448" s="100"/>
      <c r="AD448" s="24"/>
    </row>
    <row r="449" spans="1:30" ht="15.75" x14ac:dyDescent="0.25">
      <c r="A449" s="24" t="s">
        <v>60</v>
      </c>
      <c r="B449" s="24" t="s">
        <v>864</v>
      </c>
      <c r="C449" s="27" t="s">
        <v>844</v>
      </c>
      <c r="D449" s="24" t="s">
        <v>862</v>
      </c>
      <c r="E449" s="27">
        <v>7781414</v>
      </c>
      <c r="F449" s="27">
        <v>608610</v>
      </c>
      <c r="G449" s="24" t="s">
        <v>1066</v>
      </c>
      <c r="H449" s="24">
        <v>-20.061150930417501</v>
      </c>
      <c r="I449" s="24">
        <v>-43.961357477708702</v>
      </c>
      <c r="J449" s="24" t="s">
        <v>1017</v>
      </c>
      <c r="K449" s="24" t="s">
        <v>1046</v>
      </c>
      <c r="L449" s="24" t="s">
        <v>1068</v>
      </c>
      <c r="M449" s="24" t="s">
        <v>363</v>
      </c>
      <c r="N449" s="66">
        <v>2002</v>
      </c>
      <c r="O449" s="24" t="s">
        <v>1180</v>
      </c>
      <c r="P449" s="78">
        <v>24</v>
      </c>
      <c r="Q449" s="78">
        <v>69808</v>
      </c>
      <c r="R449" s="78">
        <v>123402</v>
      </c>
      <c r="S449" s="78"/>
      <c r="T449" s="85" t="s">
        <v>1157</v>
      </c>
      <c r="U449" s="24"/>
      <c r="V449" s="24" t="s">
        <v>1246</v>
      </c>
      <c r="W449" s="24"/>
      <c r="X449" s="24" t="s">
        <v>1241</v>
      </c>
      <c r="Y449" s="24"/>
      <c r="Z449" s="24"/>
      <c r="AA449" s="24"/>
      <c r="AB449" s="24"/>
      <c r="AC449" s="24"/>
      <c r="AD449" s="24"/>
    </row>
    <row r="450" spans="1:30" ht="15.75" x14ac:dyDescent="0.25">
      <c r="A450" s="24" t="s">
        <v>60</v>
      </c>
      <c r="B450" s="24" t="s">
        <v>865</v>
      </c>
      <c r="C450" s="24" t="s">
        <v>852</v>
      </c>
      <c r="D450" s="24" t="s">
        <v>853</v>
      </c>
      <c r="E450" s="27">
        <v>7739429</v>
      </c>
      <c r="F450" s="27">
        <v>614210</v>
      </c>
      <c r="G450" s="24" t="s">
        <v>1073</v>
      </c>
      <c r="H450" s="24">
        <v>-20.440153292581101</v>
      </c>
      <c r="I450" s="24">
        <v>-43.905156035938603</v>
      </c>
      <c r="J450" s="24" t="s">
        <v>1017</v>
      </c>
      <c r="K450" s="24" t="s">
        <v>1046</v>
      </c>
      <c r="L450" s="24" t="s">
        <v>1070</v>
      </c>
      <c r="M450" s="24" t="s">
        <v>1103</v>
      </c>
      <c r="N450" s="24">
        <v>1983</v>
      </c>
      <c r="O450" s="24" t="s">
        <v>1174</v>
      </c>
      <c r="P450" s="78">
        <v>17.899999999999999</v>
      </c>
      <c r="Q450" s="78">
        <v>64451.040000000001</v>
      </c>
      <c r="R450" s="78">
        <v>142500</v>
      </c>
      <c r="S450" s="78"/>
      <c r="T450" s="85" t="s">
        <v>1157</v>
      </c>
      <c r="U450" s="24"/>
      <c r="V450" s="24" t="s">
        <v>1246</v>
      </c>
      <c r="W450" s="24"/>
      <c r="X450" s="24" t="s">
        <v>1241</v>
      </c>
      <c r="Y450" s="24"/>
      <c r="Z450" s="24"/>
      <c r="AA450" s="24"/>
      <c r="AB450" s="24"/>
      <c r="AC450" s="24"/>
      <c r="AD450" s="24"/>
    </row>
    <row r="451" spans="1:30" ht="15.75" x14ac:dyDescent="0.25">
      <c r="A451" s="24" t="s">
        <v>60</v>
      </c>
      <c r="B451" s="24" t="s">
        <v>866</v>
      </c>
      <c r="C451" s="27" t="s">
        <v>852</v>
      </c>
      <c r="D451" s="24" t="s">
        <v>853</v>
      </c>
      <c r="E451" s="27">
        <v>7741004</v>
      </c>
      <c r="F451" s="27">
        <v>615616</v>
      </c>
      <c r="G451" s="24" t="s">
        <v>1066</v>
      </c>
      <c r="H451" s="24">
        <v>-20.425838585278498</v>
      </c>
      <c r="I451" s="24">
        <v>-43.891781622330903</v>
      </c>
      <c r="J451" s="24" t="s">
        <v>1017</v>
      </c>
      <c r="K451" s="24" t="s">
        <v>1046</v>
      </c>
      <c r="L451" s="24" t="s">
        <v>1070</v>
      </c>
      <c r="M451" s="24" t="s">
        <v>363</v>
      </c>
      <c r="N451" s="24">
        <v>1993</v>
      </c>
      <c r="O451" s="24" t="s">
        <v>1177</v>
      </c>
      <c r="P451" s="78">
        <v>28</v>
      </c>
      <c r="Q451" s="78">
        <v>202958.03</v>
      </c>
      <c r="R451" s="78">
        <v>302755.09999999998</v>
      </c>
      <c r="S451" s="78"/>
      <c r="T451" s="85" t="s">
        <v>1157</v>
      </c>
      <c r="U451" s="24"/>
      <c r="V451" s="24" t="s">
        <v>1246</v>
      </c>
      <c r="W451" s="24"/>
      <c r="X451" s="24" t="s">
        <v>1241</v>
      </c>
      <c r="Y451" s="24"/>
      <c r="Z451" s="24"/>
      <c r="AA451" s="24"/>
      <c r="AB451" s="24"/>
      <c r="AC451" s="24"/>
      <c r="AD451" s="24"/>
    </row>
    <row r="452" spans="1:30" ht="15.75" x14ac:dyDescent="0.25">
      <c r="A452" s="24" t="s">
        <v>60</v>
      </c>
      <c r="B452" s="24" t="s">
        <v>867</v>
      </c>
      <c r="C452" s="27" t="s">
        <v>852</v>
      </c>
      <c r="D452" s="27" t="s">
        <v>853</v>
      </c>
      <c r="E452" s="27">
        <v>7740089</v>
      </c>
      <c r="F452" s="27">
        <v>616593</v>
      </c>
      <c r="G452" s="24" t="s">
        <v>1066</v>
      </c>
      <c r="H452" s="24">
        <v>-20.4340453275546</v>
      </c>
      <c r="I452" s="24">
        <v>-43.882358362749002</v>
      </c>
      <c r="J452" s="24" t="s">
        <v>1017</v>
      </c>
      <c r="K452" s="24" t="s">
        <v>1046</v>
      </c>
      <c r="L452" s="24" t="s">
        <v>1070</v>
      </c>
      <c r="M452" s="24" t="s">
        <v>363</v>
      </c>
      <c r="N452" s="50">
        <v>2017</v>
      </c>
      <c r="O452" s="24" t="s">
        <v>1180</v>
      </c>
      <c r="P452" s="78">
        <v>33</v>
      </c>
      <c r="Q452" s="78">
        <v>409990.33</v>
      </c>
      <c r="R452" s="78">
        <v>968150</v>
      </c>
      <c r="S452" s="78"/>
      <c r="T452" s="85">
        <v>44742</v>
      </c>
      <c r="U452" s="24"/>
      <c r="V452" s="24" t="s">
        <v>1246</v>
      </c>
      <c r="W452" s="24"/>
      <c r="X452" s="24" t="s">
        <v>1241</v>
      </c>
      <c r="Y452" s="24"/>
      <c r="Z452" s="24"/>
      <c r="AA452" s="24"/>
      <c r="AB452" s="24"/>
      <c r="AC452" s="24"/>
      <c r="AD452" s="24"/>
    </row>
    <row r="453" spans="1:30" ht="15.75" x14ac:dyDescent="0.25">
      <c r="A453" s="24" t="s">
        <v>77</v>
      </c>
      <c r="B453" s="24" t="s">
        <v>77</v>
      </c>
      <c r="C453" s="27" t="s">
        <v>852</v>
      </c>
      <c r="D453" s="27" t="s">
        <v>868</v>
      </c>
      <c r="E453" s="27">
        <v>7725906.4800000004</v>
      </c>
      <c r="F453" s="27">
        <v>609354.87</v>
      </c>
      <c r="G453" s="24" t="s">
        <v>1069</v>
      </c>
      <c r="H453" s="24">
        <v>-20.562615000000001</v>
      </c>
      <c r="I453" s="24">
        <v>-43.950868999999997</v>
      </c>
      <c r="J453" s="24" t="s">
        <v>1017</v>
      </c>
      <c r="K453" s="24" t="s">
        <v>1046</v>
      </c>
      <c r="L453" s="24" t="s">
        <v>1074</v>
      </c>
      <c r="M453" s="24" t="s">
        <v>363</v>
      </c>
      <c r="N453" s="50">
        <v>2015</v>
      </c>
      <c r="O453" s="24" t="s">
        <v>1180</v>
      </c>
      <c r="P453" s="78">
        <v>64</v>
      </c>
      <c r="Q453" s="78">
        <v>6681792.2999999998</v>
      </c>
      <c r="R453" s="78">
        <v>34000000</v>
      </c>
      <c r="S453" s="78" t="s">
        <v>33</v>
      </c>
      <c r="T453" s="85">
        <v>44841</v>
      </c>
      <c r="U453" s="24" t="s">
        <v>1239</v>
      </c>
      <c r="V453" s="24" t="s">
        <v>1246</v>
      </c>
      <c r="W453" s="24" t="s">
        <v>1241</v>
      </c>
      <c r="X453" s="24" t="s">
        <v>1239</v>
      </c>
      <c r="Y453" s="24" t="s">
        <v>1239</v>
      </c>
      <c r="Z453" s="24" t="s">
        <v>1256</v>
      </c>
      <c r="AA453" s="24" t="s">
        <v>1241</v>
      </c>
      <c r="AB453" s="24" t="s">
        <v>1256</v>
      </c>
      <c r="AC453" s="24" t="s">
        <v>1239</v>
      </c>
      <c r="AD453" s="24" t="s">
        <v>1307</v>
      </c>
    </row>
    <row r="454" spans="1:30" ht="15.75" x14ac:dyDescent="0.25">
      <c r="A454" s="24" t="s">
        <v>60</v>
      </c>
      <c r="B454" s="24" t="s">
        <v>870</v>
      </c>
      <c r="C454" s="27" t="s">
        <v>849</v>
      </c>
      <c r="D454" s="24" t="s">
        <v>869</v>
      </c>
      <c r="E454" s="27">
        <v>7830825</v>
      </c>
      <c r="F454" s="27">
        <v>682125</v>
      </c>
      <c r="G454" s="24" t="s">
        <v>1066</v>
      </c>
      <c r="H454" s="24">
        <v>-19.609310084591002</v>
      </c>
      <c r="I454" s="24">
        <v>-43.263382435992703</v>
      </c>
      <c r="J454" s="24" t="s">
        <v>1017</v>
      </c>
      <c r="K454" s="24" t="s">
        <v>1046</v>
      </c>
      <c r="L454" s="24" t="s">
        <v>849</v>
      </c>
      <c r="M454" s="24" t="s">
        <v>363</v>
      </c>
      <c r="N454" s="24">
        <v>1943</v>
      </c>
      <c r="O454" s="24" t="s">
        <v>1180</v>
      </c>
      <c r="P454" s="78">
        <v>6</v>
      </c>
      <c r="Q454" s="78">
        <v>190000</v>
      </c>
      <c r="R454" s="78">
        <v>190000</v>
      </c>
      <c r="S454" s="78"/>
      <c r="T454" s="85">
        <v>44855</v>
      </c>
      <c r="U454" s="24"/>
      <c r="V454" s="24" t="s">
        <v>1246</v>
      </c>
      <c r="W454" s="24"/>
      <c r="X454" s="24" t="s">
        <v>1241</v>
      </c>
      <c r="Y454" s="24"/>
      <c r="Z454" s="24"/>
      <c r="AA454" s="24"/>
      <c r="AB454" s="24"/>
      <c r="AC454" s="24"/>
      <c r="AD454" s="24"/>
    </row>
    <row r="455" spans="1:30" ht="15.75" x14ac:dyDescent="0.25">
      <c r="A455" s="24" t="s">
        <v>60</v>
      </c>
      <c r="B455" s="24" t="s">
        <v>871</v>
      </c>
      <c r="C455" s="27" t="s">
        <v>849</v>
      </c>
      <c r="D455" s="37" t="s">
        <v>869</v>
      </c>
      <c r="E455" s="27">
        <v>7830475</v>
      </c>
      <c r="F455" s="27">
        <v>681765</v>
      </c>
      <c r="G455" s="24" t="s">
        <v>1066</v>
      </c>
      <c r="H455" s="24">
        <v>-19.6125046640927</v>
      </c>
      <c r="I455" s="24">
        <v>-43.266780091304597</v>
      </c>
      <c r="J455" s="24" t="s">
        <v>1017</v>
      </c>
      <c r="K455" s="24" t="s">
        <v>1046</v>
      </c>
      <c r="L455" s="24" t="s">
        <v>849</v>
      </c>
      <c r="M455" s="24" t="s">
        <v>363</v>
      </c>
      <c r="N455" s="50">
        <v>2015</v>
      </c>
      <c r="O455" s="24" t="s">
        <v>1180</v>
      </c>
      <c r="P455" s="78">
        <v>20</v>
      </c>
      <c r="Q455" s="78">
        <v>525009</v>
      </c>
      <c r="R455" s="78">
        <v>525009</v>
      </c>
      <c r="S455" s="78"/>
      <c r="T455" s="85">
        <v>44855</v>
      </c>
      <c r="U455" s="24"/>
      <c r="V455" s="24" t="s">
        <v>1246</v>
      </c>
      <c r="W455" s="24"/>
      <c r="X455" s="24" t="s">
        <v>1241</v>
      </c>
      <c r="Y455" s="24"/>
      <c r="Z455" s="24"/>
      <c r="AA455" s="24"/>
      <c r="AB455" s="24"/>
      <c r="AC455" s="24"/>
      <c r="AD455" s="24"/>
    </row>
    <row r="456" spans="1:30" ht="15.75" x14ac:dyDescent="0.25">
      <c r="A456" s="24" t="s">
        <v>60</v>
      </c>
      <c r="B456" s="34" t="s">
        <v>872</v>
      </c>
      <c r="C456" s="24" t="s">
        <v>849</v>
      </c>
      <c r="D456" s="24" t="s">
        <v>869</v>
      </c>
      <c r="E456" s="27">
        <v>7827333</v>
      </c>
      <c r="F456" s="27">
        <v>684387</v>
      </c>
      <c r="G456" s="24" t="s">
        <v>1066</v>
      </c>
      <c r="H456" s="24">
        <v>-19.640643392248698</v>
      </c>
      <c r="I456" s="24">
        <v>-43.241477872789403</v>
      </c>
      <c r="J456" s="24" t="s">
        <v>1017</v>
      </c>
      <c r="K456" s="24" t="s">
        <v>1046</v>
      </c>
      <c r="L456" s="24" t="s">
        <v>849</v>
      </c>
      <c r="M456" s="24" t="s">
        <v>363</v>
      </c>
      <c r="N456" s="24">
        <v>1981</v>
      </c>
      <c r="O456" s="24" t="s">
        <v>1177</v>
      </c>
      <c r="P456" s="24">
        <v>15.4</v>
      </c>
      <c r="Q456" s="78">
        <v>220841</v>
      </c>
      <c r="R456" s="78">
        <v>220841</v>
      </c>
      <c r="S456" s="78"/>
      <c r="T456" s="89">
        <v>44742</v>
      </c>
      <c r="U456" s="24"/>
      <c r="V456" s="24" t="s">
        <v>1246</v>
      </c>
      <c r="W456" s="24"/>
      <c r="X456" s="24" t="s">
        <v>1241</v>
      </c>
      <c r="Y456" s="24"/>
      <c r="Z456" s="24"/>
      <c r="AA456" s="24"/>
      <c r="AB456" s="24"/>
      <c r="AC456" s="24"/>
      <c r="AD456" s="24"/>
    </row>
    <row r="457" spans="1:30" ht="15.75" x14ac:dyDescent="0.25">
      <c r="A457" s="24" t="s">
        <v>60</v>
      </c>
      <c r="B457" s="24" t="s">
        <v>873</v>
      </c>
      <c r="C457" s="24" t="s">
        <v>849</v>
      </c>
      <c r="D457" s="24" t="s">
        <v>869</v>
      </c>
      <c r="E457" s="24">
        <v>7826786</v>
      </c>
      <c r="F457" s="24">
        <v>684303</v>
      </c>
      <c r="G457" s="24" t="s">
        <v>1066</v>
      </c>
      <c r="H457" s="24">
        <v>-19.6455921480039</v>
      </c>
      <c r="I457" s="24">
        <v>-43.242224910781196</v>
      </c>
      <c r="J457" s="24" t="s">
        <v>1017</v>
      </c>
      <c r="K457" s="24" t="s">
        <v>1046</v>
      </c>
      <c r="L457" s="24" t="s">
        <v>849</v>
      </c>
      <c r="M457" s="24" t="s">
        <v>363</v>
      </c>
      <c r="N457" s="24">
        <v>1981</v>
      </c>
      <c r="O457" s="24" t="s">
        <v>1177</v>
      </c>
      <c r="P457" s="78">
        <v>21.3</v>
      </c>
      <c r="Q457" s="78">
        <v>115700</v>
      </c>
      <c r="R457" s="78">
        <v>157120</v>
      </c>
      <c r="S457" s="78"/>
      <c r="T457" s="89" t="s">
        <v>1157</v>
      </c>
      <c r="U457" s="24"/>
      <c r="V457" s="24" t="s">
        <v>1246</v>
      </c>
      <c r="W457" s="24"/>
      <c r="X457" s="24" t="s">
        <v>1241</v>
      </c>
      <c r="Y457" s="24"/>
      <c r="Z457" s="24"/>
      <c r="AA457" s="24"/>
      <c r="AB457" s="24"/>
      <c r="AC457" s="24"/>
      <c r="AD457" s="24"/>
    </row>
    <row r="458" spans="1:30" ht="15.75" x14ac:dyDescent="0.25">
      <c r="A458" s="24" t="s">
        <v>80</v>
      </c>
      <c r="B458" s="24" t="s">
        <v>80</v>
      </c>
      <c r="C458" s="27" t="s">
        <v>874</v>
      </c>
      <c r="D458" s="24" t="s">
        <v>875</v>
      </c>
      <c r="E458" s="27">
        <v>7768315</v>
      </c>
      <c r="F458" s="27">
        <v>658072</v>
      </c>
      <c r="G458" s="24" t="s">
        <v>1066</v>
      </c>
      <c r="H458" s="24">
        <v>-20.1760679623569</v>
      </c>
      <c r="I458" s="24">
        <v>-43.487316639989601</v>
      </c>
      <c r="J458" s="24" t="s">
        <v>1017</v>
      </c>
      <c r="K458" s="24" t="s">
        <v>1046</v>
      </c>
      <c r="L458" s="24" t="s">
        <v>874</v>
      </c>
      <c r="M458" s="24" t="s">
        <v>1103</v>
      </c>
      <c r="N458" s="50">
        <v>1998</v>
      </c>
      <c r="O458" s="24" t="s">
        <v>1174</v>
      </c>
      <c r="P458" s="78">
        <v>98.14</v>
      </c>
      <c r="Q458" s="78">
        <v>22978889</v>
      </c>
      <c r="R458" s="78">
        <v>23500000</v>
      </c>
      <c r="S458" s="78" t="s">
        <v>33</v>
      </c>
      <c r="T458" s="89">
        <v>44742</v>
      </c>
      <c r="U458" s="24" t="s">
        <v>1241</v>
      </c>
      <c r="V458" s="24" t="s">
        <v>1245</v>
      </c>
      <c r="W458" s="24" t="s">
        <v>1239</v>
      </c>
      <c r="X458" s="24" t="s">
        <v>1239</v>
      </c>
      <c r="Y458" s="24" t="s">
        <v>1241</v>
      </c>
      <c r="Z458" s="24" t="s">
        <v>1256</v>
      </c>
      <c r="AA458" s="24" t="s">
        <v>1302</v>
      </c>
      <c r="AB458" s="24" t="s">
        <v>1308</v>
      </c>
      <c r="AC458" s="24" t="s">
        <v>1239</v>
      </c>
      <c r="AD458" s="24" t="s">
        <v>1309</v>
      </c>
    </row>
    <row r="459" spans="1:30" ht="15.75" x14ac:dyDescent="0.25">
      <c r="A459" s="24" t="s">
        <v>60</v>
      </c>
      <c r="B459" s="24" t="s">
        <v>877</v>
      </c>
      <c r="C459" s="27" t="s">
        <v>169</v>
      </c>
      <c r="D459" s="24" t="s">
        <v>876</v>
      </c>
      <c r="E459" s="27">
        <v>7780761</v>
      </c>
      <c r="F459" s="27">
        <v>611824</v>
      </c>
      <c r="G459" s="24" t="s">
        <v>1066</v>
      </c>
      <c r="H459" s="24">
        <v>-20.0668675509298</v>
      </c>
      <c r="I459" s="24">
        <v>-43.930585809170402</v>
      </c>
      <c r="J459" s="24" t="s">
        <v>1017</v>
      </c>
      <c r="K459" s="24" t="s">
        <v>1046</v>
      </c>
      <c r="L459" s="24" t="s">
        <v>1068</v>
      </c>
      <c r="M459" s="24" t="s">
        <v>363</v>
      </c>
      <c r="N459" s="50">
        <v>1996</v>
      </c>
      <c r="O459" s="24" t="s">
        <v>1177</v>
      </c>
      <c r="P459" s="78">
        <v>55</v>
      </c>
      <c r="Q459" s="78">
        <v>4373048</v>
      </c>
      <c r="R459" s="78">
        <v>4373048</v>
      </c>
      <c r="S459" s="78"/>
      <c r="T459" s="89">
        <v>44841</v>
      </c>
      <c r="U459" s="24"/>
      <c r="V459" s="24" t="s">
        <v>1246</v>
      </c>
      <c r="W459" s="24"/>
      <c r="X459" s="24" t="s">
        <v>1241</v>
      </c>
      <c r="Y459" s="24"/>
      <c r="Z459" s="24"/>
      <c r="AA459" s="24"/>
      <c r="AB459" s="24"/>
      <c r="AC459" s="24"/>
      <c r="AD459" s="24"/>
    </row>
    <row r="460" spans="1:30" ht="15.75" x14ac:dyDescent="0.25">
      <c r="A460" s="24" t="s">
        <v>60</v>
      </c>
      <c r="B460" s="24" t="s">
        <v>879</v>
      </c>
      <c r="C460" s="27" t="s">
        <v>844</v>
      </c>
      <c r="D460" s="24" t="s">
        <v>878</v>
      </c>
      <c r="E460" s="27">
        <v>7776268</v>
      </c>
      <c r="F460" s="27">
        <v>596836</v>
      </c>
      <c r="G460" s="24" t="s">
        <v>1066</v>
      </c>
      <c r="H460" s="24">
        <v>-20.108272899210601</v>
      </c>
      <c r="I460" s="24">
        <v>-44.073667881757402</v>
      </c>
      <c r="J460" s="24" t="s">
        <v>1017</v>
      </c>
      <c r="K460" s="24" t="s">
        <v>1046</v>
      </c>
      <c r="L460" s="24" t="s">
        <v>1075</v>
      </c>
      <c r="M460" s="24" t="s">
        <v>363</v>
      </c>
      <c r="N460" s="50" t="s">
        <v>1157</v>
      </c>
      <c r="O460" s="24" t="s">
        <v>1177</v>
      </c>
      <c r="P460" s="78">
        <v>27</v>
      </c>
      <c r="Q460" s="78">
        <v>105254</v>
      </c>
      <c r="R460" s="78">
        <v>654927</v>
      </c>
      <c r="S460" s="78"/>
      <c r="T460" s="85">
        <v>44560</v>
      </c>
      <c r="U460" s="24"/>
      <c r="V460" s="24" t="s">
        <v>1246</v>
      </c>
      <c r="W460" s="24"/>
      <c r="X460" s="24" t="s">
        <v>1241</v>
      </c>
      <c r="Y460" s="24"/>
      <c r="Z460" s="24"/>
      <c r="AA460" s="24"/>
      <c r="AB460" s="24"/>
      <c r="AC460" s="24"/>
      <c r="AD460" s="24"/>
    </row>
    <row r="461" spans="1:30" ht="15.75" x14ac:dyDescent="0.25">
      <c r="A461" s="24" t="s">
        <v>60</v>
      </c>
      <c r="B461" s="24" t="s">
        <v>856</v>
      </c>
      <c r="C461" s="27" t="s">
        <v>169</v>
      </c>
      <c r="D461" s="37" t="s">
        <v>856</v>
      </c>
      <c r="E461" s="27">
        <v>7773780</v>
      </c>
      <c r="F461" s="27">
        <v>612288</v>
      </c>
      <c r="G461" s="24" t="s">
        <v>1066</v>
      </c>
      <c r="H461" s="24">
        <v>-20.1299139227255</v>
      </c>
      <c r="I461" s="24">
        <v>-43.9257188448791</v>
      </c>
      <c r="J461" s="24" t="s">
        <v>1017</v>
      </c>
      <c r="K461" s="24" t="s">
        <v>1046</v>
      </c>
      <c r="L461" s="24" t="s">
        <v>1068</v>
      </c>
      <c r="M461" s="24" t="s">
        <v>1099</v>
      </c>
      <c r="N461" s="24">
        <v>2016</v>
      </c>
      <c r="O461" s="24" t="s">
        <v>1180</v>
      </c>
      <c r="P461" s="78">
        <v>38.31</v>
      </c>
      <c r="Q461" s="78">
        <v>1819650</v>
      </c>
      <c r="R461" s="78">
        <v>2136495</v>
      </c>
      <c r="S461" s="78"/>
      <c r="T461" s="85">
        <v>44841</v>
      </c>
      <c r="U461" s="24"/>
      <c r="V461" s="24" t="s">
        <v>1244</v>
      </c>
      <c r="W461" s="24"/>
      <c r="X461" s="24" t="s">
        <v>1241</v>
      </c>
      <c r="Y461" s="24"/>
      <c r="Z461" s="24"/>
      <c r="AA461" s="24"/>
      <c r="AB461" s="24"/>
      <c r="AC461" s="24"/>
      <c r="AD461" s="24"/>
    </row>
    <row r="462" spans="1:30" ht="15.75" x14ac:dyDescent="0.25">
      <c r="A462" s="24" t="s">
        <v>60</v>
      </c>
      <c r="B462" s="24" t="s">
        <v>880</v>
      </c>
      <c r="C462" s="27" t="s">
        <v>849</v>
      </c>
      <c r="D462" s="24" t="s">
        <v>850</v>
      </c>
      <c r="E462" s="27">
        <v>7834491</v>
      </c>
      <c r="F462" s="27">
        <v>688314</v>
      </c>
      <c r="G462" s="24" t="s">
        <v>1066</v>
      </c>
      <c r="H462" s="24">
        <v>-19.5756179313803</v>
      </c>
      <c r="I462" s="24">
        <v>-43.204756930885203</v>
      </c>
      <c r="J462" s="24" t="s">
        <v>1017</v>
      </c>
      <c r="K462" s="24" t="s">
        <v>1046</v>
      </c>
      <c r="L462" s="24" t="s">
        <v>849</v>
      </c>
      <c r="M462" s="24" t="s">
        <v>363</v>
      </c>
      <c r="N462" s="24">
        <v>1984</v>
      </c>
      <c r="O462" s="24" t="s">
        <v>1177</v>
      </c>
      <c r="P462" s="78">
        <v>35.200000000000003</v>
      </c>
      <c r="Q462" s="78">
        <v>9668728</v>
      </c>
      <c r="R462" s="78">
        <v>13649097</v>
      </c>
      <c r="S462" s="78"/>
      <c r="T462" s="89" t="s">
        <v>1157</v>
      </c>
      <c r="U462" s="24"/>
      <c r="V462" s="24" t="s">
        <v>1246</v>
      </c>
      <c r="W462" s="24"/>
      <c r="X462" s="24" t="s">
        <v>1241</v>
      </c>
      <c r="Y462" s="24"/>
      <c r="Z462" s="24"/>
      <c r="AA462" s="24"/>
      <c r="AB462" s="24"/>
      <c r="AC462" s="24"/>
      <c r="AD462" s="24"/>
    </row>
    <row r="463" spans="1:30" ht="15.75" x14ac:dyDescent="0.25">
      <c r="A463" s="24" t="s">
        <v>60</v>
      </c>
      <c r="B463" s="24" t="s">
        <v>881</v>
      </c>
      <c r="C463" s="27" t="s">
        <v>849</v>
      </c>
      <c r="D463" s="24" t="s">
        <v>850</v>
      </c>
      <c r="E463" s="27">
        <v>7834806</v>
      </c>
      <c r="F463" s="27">
        <v>689075</v>
      </c>
      <c r="G463" s="24" t="s">
        <v>1066</v>
      </c>
      <c r="H463" s="24">
        <v>-19.572700323001801</v>
      </c>
      <c r="I463" s="24">
        <v>-43.197536451465901</v>
      </c>
      <c r="J463" s="24" t="s">
        <v>1017</v>
      </c>
      <c r="K463" s="24" t="s">
        <v>1046</v>
      </c>
      <c r="L463" s="24" t="s">
        <v>849</v>
      </c>
      <c r="M463" s="24" t="s">
        <v>363</v>
      </c>
      <c r="N463" s="24">
        <v>1993</v>
      </c>
      <c r="O463" s="24" t="s">
        <v>1177</v>
      </c>
      <c r="P463" s="78">
        <v>26.08</v>
      </c>
      <c r="Q463" s="78">
        <v>807820</v>
      </c>
      <c r="R463" s="78">
        <v>1505718</v>
      </c>
      <c r="S463" s="78"/>
      <c r="T463" s="89">
        <v>44855</v>
      </c>
      <c r="U463" s="24"/>
      <c r="V463" s="24" t="s">
        <v>1246</v>
      </c>
      <c r="W463" s="24"/>
      <c r="X463" s="24" t="s">
        <v>1241</v>
      </c>
      <c r="Y463" s="24"/>
      <c r="Z463" s="24"/>
      <c r="AA463" s="24"/>
      <c r="AB463" s="24"/>
      <c r="AC463" s="24"/>
      <c r="AD463" s="24"/>
    </row>
    <row r="464" spans="1:30" ht="15.75" x14ac:dyDescent="0.25">
      <c r="A464" s="24" t="s">
        <v>60</v>
      </c>
      <c r="B464" s="24" t="s">
        <v>883</v>
      </c>
      <c r="C464" s="27" t="s">
        <v>169</v>
      </c>
      <c r="D464" s="27" t="s">
        <v>882</v>
      </c>
      <c r="E464" s="27">
        <v>7766358</v>
      </c>
      <c r="F464" s="27">
        <v>618366</v>
      </c>
      <c r="G464" s="24" t="s">
        <v>1066</v>
      </c>
      <c r="H464" s="24">
        <v>-20.196605837584201</v>
      </c>
      <c r="I464" s="24">
        <v>-43.867093775507499</v>
      </c>
      <c r="J464" s="24" t="s">
        <v>1017</v>
      </c>
      <c r="K464" s="24" t="s">
        <v>1046</v>
      </c>
      <c r="L464" s="24" t="s">
        <v>1068</v>
      </c>
      <c r="M464" s="24" t="s">
        <v>363</v>
      </c>
      <c r="N464" s="50">
        <v>2014</v>
      </c>
      <c r="O464" s="24" t="s">
        <v>1180</v>
      </c>
      <c r="P464" s="78">
        <v>23.05</v>
      </c>
      <c r="Q464" s="78">
        <v>525000</v>
      </c>
      <c r="R464" s="78">
        <v>801234</v>
      </c>
      <c r="S464" s="78"/>
      <c r="T464" s="89">
        <v>44841</v>
      </c>
      <c r="U464" s="24"/>
      <c r="V464" s="24" t="s">
        <v>1246</v>
      </c>
      <c r="W464" s="24"/>
      <c r="X464" s="24" t="s">
        <v>1241</v>
      </c>
      <c r="Y464" s="24"/>
      <c r="Z464" s="24"/>
      <c r="AA464" s="24"/>
      <c r="AB464" s="24"/>
      <c r="AC464" s="24"/>
      <c r="AD464" s="24"/>
    </row>
    <row r="465" spans="1:30" ht="15.75" x14ac:dyDescent="0.25">
      <c r="A465" s="24" t="s">
        <v>60</v>
      </c>
      <c r="B465" s="24" t="s">
        <v>884</v>
      </c>
      <c r="C465" s="37" t="s">
        <v>169</v>
      </c>
      <c r="D465" s="37" t="s">
        <v>882</v>
      </c>
      <c r="E465" s="59">
        <v>7766296</v>
      </c>
      <c r="F465" s="27">
        <v>617109</v>
      </c>
      <c r="G465" s="24" t="s">
        <v>1073</v>
      </c>
      <c r="H465" s="24">
        <v>-20.197243116451599</v>
      </c>
      <c r="I465" s="24">
        <v>-43.879119047551299</v>
      </c>
      <c r="J465" s="24" t="s">
        <v>1017</v>
      </c>
      <c r="K465" s="24" t="s">
        <v>1046</v>
      </c>
      <c r="L465" s="24" t="s">
        <v>1068</v>
      </c>
      <c r="M465" s="24" t="s">
        <v>363</v>
      </c>
      <c r="N465" s="66">
        <v>2019</v>
      </c>
      <c r="O465" s="24" t="s">
        <v>1180</v>
      </c>
      <c r="P465" s="78">
        <v>9.57</v>
      </c>
      <c r="Q465" s="78">
        <v>5937</v>
      </c>
      <c r="R465" s="78">
        <v>5937</v>
      </c>
      <c r="S465" s="78"/>
      <c r="T465" s="89">
        <v>44512</v>
      </c>
      <c r="U465" s="24"/>
      <c r="V465" s="24" t="s">
        <v>1246</v>
      </c>
      <c r="W465" s="24"/>
      <c r="X465" s="24" t="s">
        <v>1241</v>
      </c>
      <c r="Y465" s="24"/>
      <c r="Z465" s="24"/>
      <c r="AA465" s="24"/>
      <c r="AB465" s="24"/>
      <c r="AC465" s="24"/>
      <c r="AD465" s="24"/>
    </row>
    <row r="466" spans="1:30" ht="15.75" x14ac:dyDescent="0.25">
      <c r="A466" s="24" t="s">
        <v>60</v>
      </c>
      <c r="B466" s="24" t="s">
        <v>885</v>
      </c>
      <c r="C466" s="27" t="s">
        <v>169</v>
      </c>
      <c r="D466" s="24" t="s">
        <v>882</v>
      </c>
      <c r="E466" s="27">
        <v>7764743</v>
      </c>
      <c r="F466" s="27">
        <v>616824</v>
      </c>
      <c r="G466" s="24" t="s">
        <v>1073</v>
      </c>
      <c r="H466" s="24">
        <v>-20.211291455036999</v>
      </c>
      <c r="I466" s="24">
        <v>-43.881746274994299</v>
      </c>
      <c r="J466" s="24" t="s">
        <v>1017</v>
      </c>
      <c r="K466" s="24" t="s">
        <v>1046</v>
      </c>
      <c r="L466" s="24" t="s">
        <v>1076</v>
      </c>
      <c r="M466" s="24" t="s">
        <v>363</v>
      </c>
      <c r="N466" s="24">
        <v>2019</v>
      </c>
      <c r="O466" s="24" t="s">
        <v>1180</v>
      </c>
      <c r="P466" s="78">
        <v>26</v>
      </c>
      <c r="Q466" s="78">
        <v>36000</v>
      </c>
      <c r="R466" s="78">
        <v>52510.12</v>
      </c>
      <c r="S466" s="78"/>
      <c r="T466" s="83"/>
      <c r="U466" s="24"/>
      <c r="V466" s="24" t="s">
        <v>1246</v>
      </c>
      <c r="W466" s="24"/>
      <c r="X466" s="24" t="s">
        <v>1241</v>
      </c>
      <c r="Y466" s="24"/>
      <c r="Z466" s="24"/>
      <c r="AA466" s="24"/>
      <c r="AB466" s="24"/>
      <c r="AC466" s="24"/>
      <c r="AD466" s="24"/>
    </row>
    <row r="467" spans="1:30" ht="15.75" x14ac:dyDescent="0.25">
      <c r="A467" s="24" t="s">
        <v>373</v>
      </c>
      <c r="B467" s="24" t="s">
        <v>886</v>
      </c>
      <c r="C467" s="27" t="s">
        <v>849</v>
      </c>
      <c r="D467" s="24" t="s">
        <v>886</v>
      </c>
      <c r="E467" s="27">
        <v>7826599</v>
      </c>
      <c r="F467" s="27">
        <v>680953</v>
      </c>
      <c r="G467" s="24" t="s">
        <v>1066</v>
      </c>
      <c r="H467" s="24">
        <v>-19.6475906796733</v>
      </c>
      <c r="I467" s="24">
        <v>-43.274146298693701</v>
      </c>
      <c r="J467" s="24" t="s">
        <v>1017</v>
      </c>
      <c r="K467" s="24" t="s">
        <v>1046</v>
      </c>
      <c r="L467" s="24" t="s">
        <v>849</v>
      </c>
      <c r="M467" s="24" t="s">
        <v>363</v>
      </c>
      <c r="N467" s="50">
        <v>1977</v>
      </c>
      <c r="O467" s="24" t="s">
        <v>1174</v>
      </c>
      <c r="P467" s="78">
        <v>50.7</v>
      </c>
      <c r="Q467" s="78">
        <v>31792701.690000001</v>
      </c>
      <c r="R467" s="78">
        <v>40160000</v>
      </c>
      <c r="S467" s="78" t="s">
        <v>33</v>
      </c>
      <c r="T467" s="85">
        <v>44855</v>
      </c>
      <c r="U467" s="24" t="s">
        <v>1239</v>
      </c>
      <c r="V467" s="24" t="s">
        <v>1246</v>
      </c>
      <c r="W467" s="24" t="s">
        <v>1239</v>
      </c>
      <c r="X467" s="24" t="s">
        <v>1239</v>
      </c>
      <c r="Y467" s="24" t="s">
        <v>1239</v>
      </c>
      <c r="Z467" s="24" t="s">
        <v>1256</v>
      </c>
      <c r="AA467" s="24" t="s">
        <v>1302</v>
      </c>
      <c r="AB467" s="24" t="s">
        <v>1256</v>
      </c>
      <c r="AC467" s="24" t="s">
        <v>1239</v>
      </c>
      <c r="AD467" s="24" t="s">
        <v>1310</v>
      </c>
    </row>
    <row r="468" spans="1:30" ht="15.75" x14ac:dyDescent="0.25">
      <c r="A468" s="24" t="s">
        <v>60</v>
      </c>
      <c r="B468" s="24" t="s">
        <v>887</v>
      </c>
      <c r="C468" s="27" t="s">
        <v>859</v>
      </c>
      <c r="D468" s="24" t="s">
        <v>860</v>
      </c>
      <c r="E468" s="27">
        <v>7801560</v>
      </c>
      <c r="F468" s="27">
        <v>669640</v>
      </c>
      <c r="G468" s="24" t="s">
        <v>1066</v>
      </c>
      <c r="H468" s="24">
        <v>-19.8747785197356</v>
      </c>
      <c r="I468" s="24">
        <v>-43.379728440408499</v>
      </c>
      <c r="J468" s="24" t="s">
        <v>1017</v>
      </c>
      <c r="K468" s="24" t="s">
        <v>1046</v>
      </c>
      <c r="L468" s="24" t="s">
        <v>1072</v>
      </c>
      <c r="M468" s="24" t="s">
        <v>363</v>
      </c>
      <c r="N468" s="24">
        <v>2007</v>
      </c>
      <c r="O468" s="24" t="s">
        <v>1177</v>
      </c>
      <c r="P468" s="78">
        <v>30.4</v>
      </c>
      <c r="Q468" s="78">
        <v>989786</v>
      </c>
      <c r="R468" s="78">
        <v>989786</v>
      </c>
      <c r="S468" s="78"/>
      <c r="T468" s="85" t="s">
        <v>1157</v>
      </c>
      <c r="U468" s="24"/>
      <c r="V468" s="24" t="s">
        <v>1246</v>
      </c>
      <c r="W468" s="24"/>
      <c r="X468" s="24" t="s">
        <v>1241</v>
      </c>
      <c r="Y468" s="24"/>
      <c r="Z468" s="24"/>
      <c r="AA468" s="24"/>
      <c r="AB468" s="24"/>
      <c r="AC468" s="24"/>
      <c r="AD468" s="24"/>
    </row>
    <row r="469" spans="1:30" ht="15.75" x14ac:dyDescent="0.25">
      <c r="A469" s="24" t="s">
        <v>60</v>
      </c>
      <c r="B469" s="24" t="s">
        <v>889</v>
      </c>
      <c r="C469" s="27" t="s">
        <v>874</v>
      </c>
      <c r="D469" s="37" t="s">
        <v>888</v>
      </c>
      <c r="E469" s="27">
        <v>7772313</v>
      </c>
      <c r="F469" s="27">
        <v>665948</v>
      </c>
      <c r="G469" s="24" t="s">
        <v>1066</v>
      </c>
      <c r="H469" s="24">
        <v>-20.1392897332892</v>
      </c>
      <c r="I469" s="24">
        <v>-43.412333091123699</v>
      </c>
      <c r="J469" s="24" t="s">
        <v>1017</v>
      </c>
      <c r="K469" s="24" t="s">
        <v>1046</v>
      </c>
      <c r="L469" s="24" t="s">
        <v>874</v>
      </c>
      <c r="M469" s="24" t="s">
        <v>363</v>
      </c>
      <c r="N469" s="24" t="s">
        <v>1157</v>
      </c>
      <c r="O469" s="24" t="s">
        <v>1180</v>
      </c>
      <c r="P469" s="78">
        <v>16.5</v>
      </c>
      <c r="Q469" s="78">
        <v>504801.24</v>
      </c>
      <c r="R469" s="78">
        <v>563550.16</v>
      </c>
      <c r="S469" s="78"/>
      <c r="T469" s="89" t="s">
        <v>1157</v>
      </c>
      <c r="U469" s="24"/>
      <c r="V469" s="24" t="s">
        <v>1244</v>
      </c>
      <c r="W469" s="24"/>
      <c r="X469" s="24" t="s">
        <v>1241</v>
      </c>
      <c r="Y469" s="24"/>
      <c r="Z469" s="24"/>
      <c r="AA469" s="24"/>
      <c r="AB469" s="24"/>
      <c r="AC469" s="24"/>
      <c r="AD469" s="24"/>
    </row>
    <row r="470" spans="1:30" ht="15.75" x14ac:dyDescent="0.25">
      <c r="A470" s="24" t="s">
        <v>84</v>
      </c>
      <c r="B470" s="24" t="s">
        <v>84</v>
      </c>
      <c r="C470" s="27" t="s">
        <v>859</v>
      </c>
      <c r="D470" s="27" t="s">
        <v>890</v>
      </c>
      <c r="E470" s="27">
        <v>7795258</v>
      </c>
      <c r="F470" s="27">
        <v>688795</v>
      </c>
      <c r="G470" s="24" t="s">
        <v>1066</v>
      </c>
      <c r="H470" s="24">
        <v>-19.9299422409239</v>
      </c>
      <c r="I470" s="24">
        <v>-43.1961937813929</v>
      </c>
      <c r="J470" s="24" t="s">
        <v>1017</v>
      </c>
      <c r="K470" s="24" t="s">
        <v>1046</v>
      </c>
      <c r="L470" s="24" t="s">
        <v>1077</v>
      </c>
      <c r="M470" s="24" t="s">
        <v>363</v>
      </c>
      <c r="N470" s="50">
        <v>1993</v>
      </c>
      <c r="O470" s="24" t="s">
        <v>1177</v>
      </c>
      <c r="P470" s="78">
        <v>38.799999999999997</v>
      </c>
      <c r="Q470" s="78">
        <v>10596951</v>
      </c>
      <c r="R470" s="78">
        <v>61400000</v>
      </c>
      <c r="S470" s="78" t="s">
        <v>33</v>
      </c>
      <c r="T470" s="89">
        <v>44742</v>
      </c>
      <c r="U470" s="24" t="s">
        <v>1239</v>
      </c>
      <c r="V470" s="24" t="s">
        <v>1246</v>
      </c>
      <c r="W470" s="24" t="s">
        <v>1239</v>
      </c>
      <c r="X470" s="24" t="s">
        <v>1239</v>
      </c>
      <c r="Y470" s="24" t="s">
        <v>1239</v>
      </c>
      <c r="Z470" s="24" t="s">
        <v>1256</v>
      </c>
      <c r="AA470" s="24" t="s">
        <v>1302</v>
      </c>
      <c r="AB470" s="24" t="s">
        <v>1308</v>
      </c>
      <c r="AC470" s="24" t="s">
        <v>1239</v>
      </c>
      <c r="AD470" s="24" t="s">
        <v>1309</v>
      </c>
    </row>
    <row r="471" spans="1:30" ht="15.75" x14ac:dyDescent="0.25">
      <c r="A471" s="24" t="s">
        <v>891</v>
      </c>
      <c r="B471" s="24" t="s">
        <v>891</v>
      </c>
      <c r="C471" s="27" t="s">
        <v>852</v>
      </c>
      <c r="D471" s="24" t="s">
        <v>855</v>
      </c>
      <c r="E471" s="27">
        <v>7743590.5999999996</v>
      </c>
      <c r="F471" s="27">
        <v>619357</v>
      </c>
      <c r="G471" s="24"/>
      <c r="H471" s="24"/>
      <c r="I471" s="24"/>
      <c r="J471" s="24" t="s">
        <v>1017</v>
      </c>
      <c r="K471" s="24" t="s">
        <v>1046</v>
      </c>
      <c r="L471" s="24" t="s">
        <v>1071</v>
      </c>
      <c r="M471" s="24" t="s">
        <v>1099</v>
      </c>
      <c r="N471" s="24"/>
      <c r="O471" s="24" t="s">
        <v>1180</v>
      </c>
      <c r="P471" s="78">
        <v>19.600000000000001</v>
      </c>
      <c r="Q471" s="78">
        <v>500000</v>
      </c>
      <c r="R471" s="78">
        <v>500000</v>
      </c>
      <c r="S471" s="78"/>
      <c r="T471" s="85" t="s">
        <v>1157</v>
      </c>
      <c r="U471" s="24"/>
      <c r="V471" s="24" t="s">
        <v>1245</v>
      </c>
      <c r="W471" s="24"/>
      <c r="X471" s="24" t="s">
        <v>1241</v>
      </c>
      <c r="Y471" s="24"/>
      <c r="Z471" s="24"/>
      <c r="AA471" s="24"/>
      <c r="AB471" s="24"/>
      <c r="AC471" s="24"/>
      <c r="AD471" s="24"/>
    </row>
    <row r="472" spans="1:30" ht="15.75" x14ac:dyDescent="0.25">
      <c r="A472" s="24" t="s">
        <v>88</v>
      </c>
      <c r="B472" s="24" t="s">
        <v>88</v>
      </c>
      <c r="C472" s="27" t="s">
        <v>874</v>
      </c>
      <c r="D472" s="37" t="s">
        <v>164</v>
      </c>
      <c r="E472" s="27">
        <v>7755657</v>
      </c>
      <c r="F472" s="27">
        <v>657621</v>
      </c>
      <c r="G472" s="24" t="s">
        <v>1066</v>
      </c>
      <c r="H472" s="24">
        <v>-20.290448524245502</v>
      </c>
      <c r="I472" s="24">
        <v>-43.490527755552399</v>
      </c>
      <c r="J472" s="24" t="s">
        <v>1017</v>
      </c>
      <c r="K472" s="24" t="s">
        <v>1046</v>
      </c>
      <c r="L472" s="24" t="s">
        <v>1071</v>
      </c>
      <c r="M472" s="24" t="s">
        <v>1103</v>
      </c>
      <c r="N472" s="24">
        <v>2001</v>
      </c>
      <c r="O472" s="24" t="s">
        <v>1174</v>
      </c>
      <c r="P472" s="78">
        <v>84</v>
      </c>
      <c r="Q472" s="78">
        <v>35000000</v>
      </c>
      <c r="R472" s="78">
        <v>45854592.299999997</v>
      </c>
      <c r="S472" s="78" t="s">
        <v>33</v>
      </c>
      <c r="T472" s="85">
        <v>44742</v>
      </c>
      <c r="U472" s="24" t="s">
        <v>1241</v>
      </c>
      <c r="V472" s="24" t="s">
        <v>1245</v>
      </c>
      <c r="W472" s="24" t="s">
        <v>1241</v>
      </c>
      <c r="X472" s="24" t="s">
        <v>1239</v>
      </c>
      <c r="Y472" s="24" t="s">
        <v>1241</v>
      </c>
      <c r="Z472" s="24" t="s">
        <v>1256</v>
      </c>
      <c r="AA472" s="24" t="s">
        <v>1302</v>
      </c>
      <c r="AB472" s="24" t="s">
        <v>1256</v>
      </c>
      <c r="AC472" s="24" t="s">
        <v>1239</v>
      </c>
      <c r="AD472" s="24" t="s">
        <v>1311</v>
      </c>
    </row>
    <row r="473" spans="1:30" ht="15.75" x14ac:dyDescent="0.25">
      <c r="A473" s="24" t="s">
        <v>60</v>
      </c>
      <c r="B473" s="24" t="s">
        <v>892</v>
      </c>
      <c r="C473" s="37" t="s">
        <v>859</v>
      </c>
      <c r="D473" s="37" t="s">
        <v>890</v>
      </c>
      <c r="E473" s="27">
        <v>7794994</v>
      </c>
      <c r="F473" s="27">
        <v>687429</v>
      </c>
      <c r="G473" s="24" t="s">
        <v>1066</v>
      </c>
      <c r="H473" s="24">
        <v>-19.932458744821901</v>
      </c>
      <c r="I473" s="24">
        <v>-43.209213313701497</v>
      </c>
      <c r="J473" s="24" t="s">
        <v>1017</v>
      </c>
      <c r="K473" s="24" t="s">
        <v>1046</v>
      </c>
      <c r="L473" s="24" t="s">
        <v>1077</v>
      </c>
      <c r="M473" s="24" t="s">
        <v>363</v>
      </c>
      <c r="N473" s="66">
        <v>1988</v>
      </c>
      <c r="O473" s="24" t="s">
        <v>1180</v>
      </c>
      <c r="P473" s="78">
        <v>18.600000000000001</v>
      </c>
      <c r="Q473" s="78">
        <v>323614.61</v>
      </c>
      <c r="R473" s="78">
        <v>323614.61</v>
      </c>
      <c r="S473" s="78"/>
      <c r="T473" s="85" t="s">
        <v>1157</v>
      </c>
      <c r="U473" s="24"/>
      <c r="V473" s="24" t="s">
        <v>1246</v>
      </c>
      <c r="W473" s="24"/>
      <c r="X473" s="24" t="s">
        <v>1241</v>
      </c>
      <c r="Y473" s="24"/>
      <c r="Z473" s="24"/>
      <c r="AA473" s="24"/>
      <c r="AB473" s="24"/>
      <c r="AC473" s="24"/>
      <c r="AD473" s="24"/>
    </row>
    <row r="474" spans="1:30" ht="15.75" x14ac:dyDescent="0.25">
      <c r="A474" s="24" t="s">
        <v>98</v>
      </c>
      <c r="B474" s="24" t="s">
        <v>98</v>
      </c>
      <c r="C474" s="27" t="s">
        <v>852</v>
      </c>
      <c r="D474" s="27" t="s">
        <v>855</v>
      </c>
      <c r="E474" s="27">
        <v>7743167</v>
      </c>
      <c r="F474" s="27">
        <v>619392</v>
      </c>
      <c r="G474" s="24" t="s">
        <v>1066</v>
      </c>
      <c r="H474" s="24">
        <v>-20.4060630009938</v>
      </c>
      <c r="I474" s="24">
        <v>-43.855737162176602</v>
      </c>
      <c r="J474" s="24" t="s">
        <v>1017</v>
      </c>
      <c r="K474" s="24" t="s">
        <v>1046</v>
      </c>
      <c r="L474" s="24" t="s">
        <v>1071</v>
      </c>
      <c r="M474" s="24" t="s">
        <v>1103</v>
      </c>
      <c r="N474" s="24">
        <v>1978</v>
      </c>
      <c r="O474" s="24" t="s">
        <v>1174</v>
      </c>
      <c r="P474" s="78">
        <v>96.83</v>
      </c>
      <c r="Q474" s="78">
        <v>12763176.539999999</v>
      </c>
      <c r="R474" s="78">
        <v>12763176.539999999</v>
      </c>
      <c r="S474" s="78" t="s">
        <v>33</v>
      </c>
      <c r="T474" s="89">
        <v>44841</v>
      </c>
      <c r="U474" s="24" t="s">
        <v>1241</v>
      </c>
      <c r="V474" s="24" t="s">
        <v>1245</v>
      </c>
      <c r="W474" s="24" t="s">
        <v>1239</v>
      </c>
      <c r="X474" s="24" t="s">
        <v>1239</v>
      </c>
      <c r="Y474" s="24" t="s">
        <v>1239</v>
      </c>
      <c r="Z474" s="24" t="s">
        <v>1256</v>
      </c>
      <c r="AA474" s="24" t="s">
        <v>1302</v>
      </c>
      <c r="AB474" s="24" t="s">
        <v>1308</v>
      </c>
      <c r="AC474" s="24" t="s">
        <v>1239</v>
      </c>
      <c r="AD474" s="24"/>
    </row>
    <row r="475" spans="1:30" ht="15.75" x14ac:dyDescent="0.25">
      <c r="A475" s="24" t="s">
        <v>101</v>
      </c>
      <c r="B475" s="24" t="s">
        <v>101</v>
      </c>
      <c r="C475" s="27" t="s">
        <v>852</v>
      </c>
      <c r="D475" s="24" t="s">
        <v>855</v>
      </c>
      <c r="E475" s="27">
        <v>7742919</v>
      </c>
      <c r="F475" s="27">
        <v>619800</v>
      </c>
      <c r="G475" s="24" t="s">
        <v>1066</v>
      </c>
      <c r="H475" s="24">
        <v>-20.408277828999399</v>
      </c>
      <c r="I475" s="24">
        <v>-43.851810836812199</v>
      </c>
      <c r="J475" s="24" t="s">
        <v>1017</v>
      </c>
      <c r="K475" s="24" t="s">
        <v>1046</v>
      </c>
      <c r="L475" s="24" t="s">
        <v>1071</v>
      </c>
      <c r="M475" s="24" t="s">
        <v>1103</v>
      </c>
      <c r="N475" s="24">
        <v>1989</v>
      </c>
      <c r="O475" s="24" t="s">
        <v>1174</v>
      </c>
      <c r="P475" s="78">
        <v>90.87</v>
      </c>
      <c r="Q475" s="78">
        <v>22778397.899999999</v>
      </c>
      <c r="R475" s="78">
        <v>22778397.899999999</v>
      </c>
      <c r="S475" s="78" t="s">
        <v>33</v>
      </c>
      <c r="T475" s="85">
        <v>44841</v>
      </c>
      <c r="U475" s="24" t="s">
        <v>1241</v>
      </c>
      <c r="V475" s="24" t="s">
        <v>1245</v>
      </c>
      <c r="W475" s="24" t="s">
        <v>1239</v>
      </c>
      <c r="X475" s="24" t="s">
        <v>1239</v>
      </c>
      <c r="Y475" s="24" t="s">
        <v>1239</v>
      </c>
      <c r="Z475" s="24" t="s">
        <v>1256</v>
      </c>
      <c r="AA475" s="24" t="s">
        <v>1302</v>
      </c>
      <c r="AB475" s="24" t="s">
        <v>1308</v>
      </c>
      <c r="AC475" s="24" t="s">
        <v>1239</v>
      </c>
      <c r="AD475" s="24"/>
    </row>
    <row r="476" spans="1:30" ht="15.75" x14ac:dyDescent="0.25">
      <c r="A476" s="24" t="s">
        <v>104</v>
      </c>
      <c r="B476" s="24" t="s">
        <v>104</v>
      </c>
      <c r="C476" s="27" t="s">
        <v>852</v>
      </c>
      <c r="D476" s="24" t="s">
        <v>855</v>
      </c>
      <c r="E476" s="27">
        <v>7742613</v>
      </c>
      <c r="F476" s="27">
        <v>621382</v>
      </c>
      <c r="G476" s="24" t="s">
        <v>1066</v>
      </c>
      <c r="H476" s="24">
        <v>-20.410941805533302</v>
      </c>
      <c r="I476" s="24">
        <v>-43.836630172472397</v>
      </c>
      <c r="J476" s="24" t="s">
        <v>1017</v>
      </c>
      <c r="K476" s="24" t="s">
        <v>1046</v>
      </c>
      <c r="L476" s="24" t="s">
        <v>1071</v>
      </c>
      <c r="M476" s="24" t="s">
        <v>1103</v>
      </c>
      <c r="N476" s="24">
        <v>2000</v>
      </c>
      <c r="O476" s="24" t="s">
        <v>1174</v>
      </c>
      <c r="P476" s="78">
        <v>77</v>
      </c>
      <c r="Q476" s="78">
        <v>19476113</v>
      </c>
      <c r="R476" s="78">
        <v>19476113</v>
      </c>
      <c r="S476" s="78" t="s">
        <v>33</v>
      </c>
      <c r="T476" s="85">
        <v>44841</v>
      </c>
      <c r="U476" s="24" t="s">
        <v>1241</v>
      </c>
      <c r="V476" s="24" t="s">
        <v>1245</v>
      </c>
      <c r="W476" s="24" t="s">
        <v>1239</v>
      </c>
      <c r="X476" s="24" t="s">
        <v>1239</v>
      </c>
      <c r="Y476" s="24" t="s">
        <v>1239</v>
      </c>
      <c r="Z476" s="24" t="s">
        <v>1256</v>
      </c>
      <c r="AA476" s="24" t="s">
        <v>1302</v>
      </c>
      <c r="AB476" s="100" t="s">
        <v>1308</v>
      </c>
      <c r="AC476" s="100" t="s">
        <v>1239</v>
      </c>
      <c r="AD476" s="24"/>
    </row>
    <row r="477" spans="1:30" ht="15.75" x14ac:dyDescent="0.25">
      <c r="A477" s="24" t="s">
        <v>107</v>
      </c>
      <c r="B477" s="24" t="s">
        <v>107</v>
      </c>
      <c r="C477" s="27" t="s">
        <v>852</v>
      </c>
      <c r="D477" s="24" t="s">
        <v>855</v>
      </c>
      <c r="E477" s="27">
        <v>7744411</v>
      </c>
      <c r="F477" s="27">
        <v>619837</v>
      </c>
      <c r="G477" s="24" t="s">
        <v>1066</v>
      </c>
      <c r="H477" s="24">
        <v>-20.394796091276302</v>
      </c>
      <c r="I477" s="24">
        <v>-43.8515561891357</v>
      </c>
      <c r="J477" s="24" t="s">
        <v>1017</v>
      </c>
      <c r="K477" s="24" t="s">
        <v>1046</v>
      </c>
      <c r="L477" s="24" t="s">
        <v>1071</v>
      </c>
      <c r="M477" s="24" t="s">
        <v>1099</v>
      </c>
      <c r="N477" s="24">
        <v>2014</v>
      </c>
      <c r="O477" s="24" t="s">
        <v>1176</v>
      </c>
      <c r="P477" s="78">
        <v>104.86</v>
      </c>
      <c r="Q477" s="78">
        <v>3748232.99</v>
      </c>
      <c r="R477" s="78">
        <v>8023367.9500000002</v>
      </c>
      <c r="S477" s="78" t="s">
        <v>33</v>
      </c>
      <c r="T477" s="85">
        <v>44841</v>
      </c>
      <c r="U477" s="24" t="s">
        <v>1239</v>
      </c>
      <c r="V477" s="24" t="s">
        <v>1246</v>
      </c>
      <c r="W477" s="24" t="s">
        <v>1239</v>
      </c>
      <c r="X477" s="24" t="s">
        <v>1239</v>
      </c>
      <c r="Y477" s="24" t="s">
        <v>1239</v>
      </c>
      <c r="Z477" s="24" t="s">
        <v>1256</v>
      </c>
      <c r="AA477" s="24" t="s">
        <v>1302</v>
      </c>
      <c r="AB477" s="24" t="s">
        <v>1256</v>
      </c>
      <c r="AC477" s="24" t="s">
        <v>1239</v>
      </c>
      <c r="AD477" s="24" t="s">
        <v>111</v>
      </c>
    </row>
    <row r="478" spans="1:30" ht="15.75" x14ac:dyDescent="0.25">
      <c r="A478" s="24" t="s">
        <v>112</v>
      </c>
      <c r="B478" s="24" t="s">
        <v>112</v>
      </c>
      <c r="C478" s="27" t="s">
        <v>852</v>
      </c>
      <c r="D478" s="37" t="s">
        <v>855</v>
      </c>
      <c r="E478" s="27">
        <v>7744393</v>
      </c>
      <c r="F478" s="27">
        <v>621075</v>
      </c>
      <c r="G478" s="24" t="s">
        <v>1066</v>
      </c>
      <c r="H478" s="24">
        <v>-20.394880170732598</v>
      </c>
      <c r="I478" s="24">
        <v>-43.839692562163201</v>
      </c>
      <c r="J478" s="24" t="s">
        <v>1017</v>
      </c>
      <c r="K478" s="24" t="s">
        <v>1046</v>
      </c>
      <c r="L478" s="24" t="s">
        <v>1071</v>
      </c>
      <c r="M478" s="24" t="s">
        <v>363</v>
      </c>
      <c r="N478" s="50">
        <v>2017</v>
      </c>
      <c r="O478" s="24" t="s">
        <v>1180</v>
      </c>
      <c r="P478" s="78">
        <v>100</v>
      </c>
      <c r="Q478" s="78">
        <v>1251947</v>
      </c>
      <c r="R478" s="78">
        <v>2828935</v>
      </c>
      <c r="S478" s="78" t="s">
        <v>33</v>
      </c>
      <c r="T478" s="89">
        <v>44742</v>
      </c>
      <c r="U478" s="24" t="s">
        <v>1239</v>
      </c>
      <c r="V478" s="24" t="s">
        <v>1246</v>
      </c>
      <c r="W478" s="24" t="s">
        <v>1241</v>
      </c>
      <c r="X478" s="24" t="s">
        <v>1239</v>
      </c>
      <c r="Y478" s="24" t="s">
        <v>1241</v>
      </c>
      <c r="Z478" s="24" t="s">
        <v>1256</v>
      </c>
      <c r="AA478" s="24" t="s">
        <v>1302</v>
      </c>
      <c r="AB478" s="24" t="s">
        <v>1256</v>
      </c>
      <c r="AC478" s="24" t="s">
        <v>1239</v>
      </c>
      <c r="AD478" s="24" t="s">
        <v>115</v>
      </c>
    </row>
    <row r="479" spans="1:30" ht="15.75" x14ac:dyDescent="0.25">
      <c r="A479" s="24" t="s">
        <v>60</v>
      </c>
      <c r="B479" s="24" t="s">
        <v>893</v>
      </c>
      <c r="C479" s="27" t="s">
        <v>852</v>
      </c>
      <c r="D479" s="37" t="s">
        <v>855</v>
      </c>
      <c r="E479" s="27">
        <v>7740269</v>
      </c>
      <c r="F479" s="27">
        <v>620014</v>
      </c>
      <c r="G479" s="24" t="s">
        <v>1066</v>
      </c>
      <c r="H479" s="24">
        <v>-20.4322055335331</v>
      </c>
      <c r="I479" s="24">
        <v>-43.8495822010156</v>
      </c>
      <c r="J479" s="24" t="s">
        <v>1017</v>
      </c>
      <c r="K479" s="24" t="s">
        <v>1046</v>
      </c>
      <c r="L479" s="24" t="s">
        <v>1071</v>
      </c>
      <c r="M479" s="24" t="s">
        <v>1102</v>
      </c>
      <c r="N479" s="24">
        <v>2003</v>
      </c>
      <c r="O479" s="24" t="s">
        <v>1180</v>
      </c>
      <c r="P479" s="78">
        <v>9</v>
      </c>
      <c r="Q479" s="78">
        <v>29050.22</v>
      </c>
      <c r="R479" s="78">
        <v>53225.72</v>
      </c>
      <c r="S479" s="78"/>
      <c r="T479" s="85">
        <v>44742</v>
      </c>
      <c r="U479" s="24"/>
      <c r="V479" s="24" t="s">
        <v>1157</v>
      </c>
      <c r="W479" s="24"/>
      <c r="X479" s="24" t="s">
        <v>1241</v>
      </c>
      <c r="Y479" s="24"/>
      <c r="Z479" s="24"/>
      <c r="AA479" s="24"/>
      <c r="AB479" s="100"/>
      <c r="AC479" s="100"/>
      <c r="AD479" s="24"/>
    </row>
    <row r="480" spans="1:30" ht="15.75" x14ac:dyDescent="0.25">
      <c r="A480" s="24" t="s">
        <v>116</v>
      </c>
      <c r="B480" s="24" t="s">
        <v>116</v>
      </c>
      <c r="C480" s="27" t="s">
        <v>838</v>
      </c>
      <c r="D480" s="37" t="s">
        <v>894</v>
      </c>
      <c r="E480" s="27">
        <v>7803877</v>
      </c>
      <c r="F480" s="27">
        <v>625172</v>
      </c>
      <c r="G480" s="24" t="s">
        <v>1066</v>
      </c>
      <c r="H480" s="24">
        <v>-19.857201819088299</v>
      </c>
      <c r="I480" s="24">
        <v>-43.804528330647202</v>
      </c>
      <c r="J480" s="24" t="s">
        <v>1017</v>
      </c>
      <c r="K480" s="24" t="s">
        <v>1046</v>
      </c>
      <c r="L480" s="24" t="s">
        <v>1078</v>
      </c>
      <c r="M480" s="24" t="s">
        <v>1099</v>
      </c>
      <c r="N480" s="24">
        <v>1992</v>
      </c>
      <c r="O480" s="24" t="s">
        <v>1177</v>
      </c>
      <c r="P480" s="78">
        <v>37.28</v>
      </c>
      <c r="Q480" s="78">
        <v>1971150</v>
      </c>
      <c r="R480" s="78">
        <v>2140087</v>
      </c>
      <c r="S480" s="78" t="s">
        <v>33</v>
      </c>
      <c r="T480" s="85">
        <v>44888</v>
      </c>
      <c r="U480" s="24" t="s">
        <v>1239</v>
      </c>
      <c r="V480" s="24" t="s">
        <v>1246</v>
      </c>
      <c r="W480" s="24" t="s">
        <v>1241</v>
      </c>
      <c r="X480" s="24" t="s">
        <v>1239</v>
      </c>
      <c r="Y480" s="24" t="s">
        <v>1239</v>
      </c>
      <c r="Z480" s="24" t="s">
        <v>1256</v>
      </c>
      <c r="AA480" s="24" t="s">
        <v>1302</v>
      </c>
      <c r="AB480" s="24" t="s">
        <v>1256</v>
      </c>
      <c r="AC480" s="24" t="s">
        <v>1239</v>
      </c>
      <c r="AD480" s="24"/>
    </row>
    <row r="481" spans="1:30" ht="15.75" x14ac:dyDescent="0.25">
      <c r="A481" s="24" t="s">
        <v>60</v>
      </c>
      <c r="B481" s="24" t="s">
        <v>895</v>
      </c>
      <c r="C481" s="24" t="s">
        <v>852</v>
      </c>
      <c r="D481" s="24" t="s">
        <v>853</v>
      </c>
      <c r="E481" s="27">
        <v>7740389</v>
      </c>
      <c r="F481" s="27">
        <v>616542</v>
      </c>
      <c r="G481" s="24" t="s">
        <v>1066</v>
      </c>
      <c r="H481" s="24">
        <v>-20.431338110040201</v>
      </c>
      <c r="I481" s="24">
        <v>-43.882866744942604</v>
      </c>
      <c r="J481" s="24" t="s">
        <v>1017</v>
      </c>
      <c r="K481" s="24" t="s">
        <v>1046</v>
      </c>
      <c r="L481" s="24" t="s">
        <v>1070</v>
      </c>
      <c r="M481" s="24" t="s">
        <v>363</v>
      </c>
      <c r="N481" s="24">
        <v>1986</v>
      </c>
      <c r="O481" s="24" t="s">
        <v>1180</v>
      </c>
      <c r="P481" s="78">
        <v>11.68</v>
      </c>
      <c r="Q481" s="78">
        <v>5000</v>
      </c>
      <c r="R481" s="78">
        <v>5000</v>
      </c>
      <c r="S481" s="78"/>
      <c r="T481" s="85" t="s">
        <v>1157</v>
      </c>
      <c r="U481" s="24"/>
      <c r="V481" s="24" t="s">
        <v>1246</v>
      </c>
      <c r="W481" s="24"/>
      <c r="X481" s="24" t="s">
        <v>1241</v>
      </c>
      <c r="Y481" s="24"/>
      <c r="Z481" s="24"/>
      <c r="AA481" s="24"/>
      <c r="AB481" s="24"/>
      <c r="AC481" s="24"/>
      <c r="AD481" s="24"/>
    </row>
    <row r="482" spans="1:30" ht="15.75" x14ac:dyDescent="0.25">
      <c r="A482" s="24" t="s">
        <v>125</v>
      </c>
      <c r="B482" s="24" t="s">
        <v>125</v>
      </c>
      <c r="C482" s="27" t="s">
        <v>852</v>
      </c>
      <c r="D482" s="27" t="s">
        <v>855</v>
      </c>
      <c r="E482" s="27">
        <v>7742207</v>
      </c>
      <c r="F482" s="27">
        <v>618403</v>
      </c>
      <c r="G482" s="24" t="s">
        <v>1066</v>
      </c>
      <c r="H482" s="24">
        <v>-20.414798075789999</v>
      </c>
      <c r="I482" s="24">
        <v>-43.865150864741899</v>
      </c>
      <c r="J482" s="24" t="s">
        <v>1017</v>
      </c>
      <c r="K482" s="24" t="s">
        <v>1046</v>
      </c>
      <c r="L482" s="24" t="s">
        <v>1071</v>
      </c>
      <c r="M482" s="24" t="s">
        <v>1103</v>
      </c>
      <c r="N482" s="50">
        <v>1971</v>
      </c>
      <c r="O482" s="24" t="s">
        <v>1174</v>
      </c>
      <c r="P482" s="78">
        <v>41.41</v>
      </c>
      <c r="Q482" s="78">
        <v>1961714</v>
      </c>
      <c r="R482" s="78">
        <v>1961714</v>
      </c>
      <c r="S482" s="78" t="s">
        <v>33</v>
      </c>
      <c r="T482" s="89">
        <v>44841</v>
      </c>
      <c r="U482" s="24" t="s">
        <v>1239</v>
      </c>
      <c r="V482" s="24" t="s">
        <v>1245</v>
      </c>
      <c r="W482" s="24" t="s">
        <v>1239</v>
      </c>
      <c r="X482" s="24" t="s">
        <v>1239</v>
      </c>
      <c r="Y482" s="24" t="s">
        <v>1239</v>
      </c>
      <c r="Z482" s="24" t="s">
        <v>1256</v>
      </c>
      <c r="AA482" s="24" t="s">
        <v>1302</v>
      </c>
      <c r="AB482" s="24" t="s">
        <v>1308</v>
      </c>
      <c r="AC482" s="24" t="s">
        <v>1239</v>
      </c>
      <c r="AD482" s="24" t="s">
        <v>1312</v>
      </c>
    </row>
    <row r="483" spans="1:30" ht="15.75" x14ac:dyDescent="0.25">
      <c r="A483" s="24" t="s">
        <v>60</v>
      </c>
      <c r="B483" s="24" t="s">
        <v>897</v>
      </c>
      <c r="C483" s="24" t="s">
        <v>169</v>
      </c>
      <c r="D483" s="24" t="s">
        <v>896</v>
      </c>
      <c r="E483" s="27">
        <v>7771210</v>
      </c>
      <c r="F483" s="27">
        <v>616168</v>
      </c>
      <c r="G483" s="24" t="s">
        <v>1066</v>
      </c>
      <c r="H483" s="24">
        <v>-20.152903310789501</v>
      </c>
      <c r="I483" s="24">
        <v>-43.888439024494303</v>
      </c>
      <c r="J483" s="24" t="s">
        <v>1017</v>
      </c>
      <c r="K483" s="24" t="s">
        <v>1046</v>
      </c>
      <c r="L483" s="24" t="s">
        <v>1068</v>
      </c>
      <c r="M483" s="24" t="s">
        <v>363</v>
      </c>
      <c r="N483" s="24">
        <v>2011</v>
      </c>
      <c r="O483" s="24" t="s">
        <v>1180</v>
      </c>
      <c r="P483" s="78">
        <v>20</v>
      </c>
      <c r="Q483" s="78">
        <v>6036</v>
      </c>
      <c r="R483" s="78">
        <v>6036</v>
      </c>
      <c r="S483" s="78"/>
      <c r="T483" s="85" t="s">
        <v>1157</v>
      </c>
      <c r="U483" s="24"/>
      <c r="V483" s="24" t="s">
        <v>1246</v>
      </c>
      <c r="W483" s="24"/>
      <c r="X483" s="24" t="s">
        <v>1241</v>
      </c>
      <c r="Y483" s="24"/>
      <c r="Z483" s="24"/>
      <c r="AA483" s="24"/>
      <c r="AB483" s="24"/>
      <c r="AC483" s="24"/>
      <c r="AD483" s="24"/>
    </row>
    <row r="484" spans="1:30" ht="15.75" x14ac:dyDescent="0.25">
      <c r="A484" s="24" t="s">
        <v>60</v>
      </c>
      <c r="B484" s="24" t="s">
        <v>898</v>
      </c>
      <c r="C484" s="27" t="s">
        <v>169</v>
      </c>
      <c r="D484" s="24" t="s">
        <v>896</v>
      </c>
      <c r="E484" s="27">
        <v>7770898</v>
      </c>
      <c r="F484" s="27">
        <v>616304</v>
      </c>
      <c r="G484" s="24" t="s">
        <v>1066</v>
      </c>
      <c r="H484" s="24">
        <v>-20.1557139551132</v>
      </c>
      <c r="I484" s="24">
        <v>-43.887117904574502</v>
      </c>
      <c r="J484" s="24" t="s">
        <v>1017</v>
      </c>
      <c r="K484" s="24" t="s">
        <v>1046</v>
      </c>
      <c r="L484" s="24" t="s">
        <v>1068</v>
      </c>
      <c r="M484" s="24" t="s">
        <v>363</v>
      </c>
      <c r="N484" s="24">
        <v>1980</v>
      </c>
      <c r="O484" s="24" t="s">
        <v>1180</v>
      </c>
      <c r="P484" s="78">
        <v>11</v>
      </c>
      <c r="Q484" s="78">
        <v>13734</v>
      </c>
      <c r="R484" s="78">
        <v>18846</v>
      </c>
      <c r="S484" s="78"/>
      <c r="T484" s="90" t="s">
        <v>1157</v>
      </c>
      <c r="U484" s="24"/>
      <c r="V484" s="24" t="s">
        <v>1246</v>
      </c>
      <c r="W484" s="24"/>
      <c r="X484" s="24" t="s">
        <v>1241</v>
      </c>
      <c r="Y484" s="24"/>
      <c r="Z484" s="24"/>
      <c r="AA484" s="24"/>
      <c r="AB484" s="24"/>
      <c r="AC484" s="24"/>
      <c r="AD484" s="24"/>
    </row>
    <row r="485" spans="1:30" ht="15.75" x14ac:dyDescent="0.25">
      <c r="A485" s="24" t="s">
        <v>60</v>
      </c>
      <c r="B485" s="24" t="s">
        <v>899</v>
      </c>
      <c r="C485" s="27" t="s">
        <v>849</v>
      </c>
      <c r="D485" s="24" t="s">
        <v>869</v>
      </c>
      <c r="E485" s="27">
        <v>7830494</v>
      </c>
      <c r="F485" s="27">
        <v>682916</v>
      </c>
      <c r="G485" s="24" t="s">
        <v>1066</v>
      </c>
      <c r="H485" s="24">
        <v>-19.6122271053652</v>
      </c>
      <c r="I485" s="24">
        <v>-43.255810361957501</v>
      </c>
      <c r="J485" s="24" t="s">
        <v>1017</v>
      </c>
      <c r="K485" s="24" t="s">
        <v>1046</v>
      </c>
      <c r="L485" s="24" t="s">
        <v>849</v>
      </c>
      <c r="M485" s="24" t="s">
        <v>1103</v>
      </c>
      <c r="N485" s="24">
        <v>2000</v>
      </c>
      <c r="O485" s="24" t="s">
        <v>1174</v>
      </c>
      <c r="P485" s="78">
        <v>5.6</v>
      </c>
      <c r="Q485" s="78">
        <v>0</v>
      </c>
      <c r="R485" s="78">
        <v>47900</v>
      </c>
      <c r="S485" s="78"/>
      <c r="T485" s="90" t="s">
        <v>1157</v>
      </c>
      <c r="U485" s="24"/>
      <c r="V485" s="24" t="s">
        <v>1246</v>
      </c>
      <c r="W485" s="24"/>
      <c r="X485" s="24" t="s">
        <v>1241</v>
      </c>
      <c r="Y485" s="24"/>
      <c r="Z485" s="24"/>
      <c r="AA485" s="24"/>
      <c r="AB485" s="100"/>
      <c r="AC485" s="100"/>
      <c r="AD485" s="24"/>
    </row>
    <row r="486" spans="1:30" ht="15.75" x14ac:dyDescent="0.25">
      <c r="A486" s="24" t="s">
        <v>129</v>
      </c>
      <c r="B486" s="24" t="s">
        <v>129</v>
      </c>
      <c r="C486" s="27" t="s">
        <v>849</v>
      </c>
      <c r="D486" s="27" t="s">
        <v>886</v>
      </c>
      <c r="E486" s="27">
        <v>7822429</v>
      </c>
      <c r="F486" s="27">
        <v>679644</v>
      </c>
      <c r="G486" s="24" t="s">
        <v>1066</v>
      </c>
      <c r="H486" s="24">
        <v>-19.685377494032899</v>
      </c>
      <c r="I486" s="24">
        <v>-43.286226466706303</v>
      </c>
      <c r="J486" s="24" t="s">
        <v>1017</v>
      </c>
      <c r="K486" s="24" t="s">
        <v>1046</v>
      </c>
      <c r="L486" s="24" t="s">
        <v>849</v>
      </c>
      <c r="M486" s="24" t="s">
        <v>363</v>
      </c>
      <c r="N486" s="24">
        <v>1981</v>
      </c>
      <c r="O486" s="24" t="s">
        <v>1177</v>
      </c>
      <c r="P486" s="78">
        <v>67.099999999999994</v>
      </c>
      <c r="Q486" s="78">
        <v>166955292.09999999</v>
      </c>
      <c r="R486" s="78">
        <v>222800000</v>
      </c>
      <c r="S486" s="78" t="s">
        <v>33</v>
      </c>
      <c r="T486" s="85">
        <v>44742</v>
      </c>
      <c r="U486" s="24" t="s">
        <v>1239</v>
      </c>
      <c r="V486" s="24" t="s">
        <v>1246</v>
      </c>
      <c r="W486" s="24" t="s">
        <v>1241</v>
      </c>
      <c r="X486" s="24" t="s">
        <v>1239</v>
      </c>
      <c r="Y486" s="24" t="s">
        <v>1239</v>
      </c>
      <c r="Z486" s="24" t="s">
        <v>1256</v>
      </c>
      <c r="AA486" s="24" t="s">
        <v>1302</v>
      </c>
      <c r="AB486" s="24" t="s">
        <v>1256</v>
      </c>
      <c r="AC486" s="24" t="s">
        <v>1239</v>
      </c>
      <c r="AD486" s="24"/>
    </row>
    <row r="487" spans="1:30" ht="15.75" x14ac:dyDescent="0.25">
      <c r="A487" s="24" t="s">
        <v>60</v>
      </c>
      <c r="B487" s="24" t="s">
        <v>900</v>
      </c>
      <c r="C487" s="24" t="s">
        <v>849</v>
      </c>
      <c r="D487" s="27" t="s">
        <v>850</v>
      </c>
      <c r="E487" s="27">
        <v>7835089</v>
      </c>
      <c r="F487" s="27">
        <v>685508</v>
      </c>
      <c r="G487" s="24" t="s">
        <v>1066</v>
      </c>
      <c r="H487" s="24">
        <v>-19.570480511481001</v>
      </c>
      <c r="I487" s="24">
        <v>-43.231556590443297</v>
      </c>
      <c r="J487" s="24" t="s">
        <v>1017</v>
      </c>
      <c r="K487" s="24" t="s">
        <v>1046</v>
      </c>
      <c r="L487" s="24" t="s">
        <v>849</v>
      </c>
      <c r="M487" s="24" t="s">
        <v>363</v>
      </c>
      <c r="N487" s="24">
        <v>1972</v>
      </c>
      <c r="O487" s="24" t="s">
        <v>1180</v>
      </c>
      <c r="P487" s="78">
        <v>15</v>
      </c>
      <c r="Q487" s="78">
        <v>1400000</v>
      </c>
      <c r="R487" s="78">
        <v>1400000</v>
      </c>
      <c r="S487" s="78"/>
      <c r="T487" s="90" t="s">
        <v>1157</v>
      </c>
      <c r="U487" s="24"/>
      <c r="V487" s="24" t="s">
        <v>1246</v>
      </c>
      <c r="W487" s="24"/>
      <c r="X487" s="24" t="s">
        <v>1241</v>
      </c>
      <c r="Y487" s="24"/>
      <c r="Z487" s="24"/>
      <c r="AA487" s="24"/>
      <c r="AB487" s="100"/>
      <c r="AC487" s="100"/>
      <c r="AD487" s="24"/>
    </row>
    <row r="488" spans="1:30" ht="15.75" x14ac:dyDescent="0.25">
      <c r="A488" s="24" t="s">
        <v>135</v>
      </c>
      <c r="B488" s="34" t="s">
        <v>135</v>
      </c>
      <c r="C488" s="24" t="s">
        <v>169</v>
      </c>
      <c r="D488" s="24" t="s">
        <v>901</v>
      </c>
      <c r="E488" s="27">
        <v>7763228</v>
      </c>
      <c r="F488" s="27">
        <v>617704</v>
      </c>
      <c r="G488" s="24" t="s">
        <v>1066</v>
      </c>
      <c r="H488" s="24">
        <v>-20.2249252206385</v>
      </c>
      <c r="I488" s="24">
        <v>-43.873225464194498</v>
      </c>
      <c r="J488" s="24" t="s">
        <v>1017</v>
      </c>
      <c r="K488" s="24" t="s">
        <v>1046</v>
      </c>
      <c r="L488" s="24" t="s">
        <v>1076</v>
      </c>
      <c r="M488" s="24" t="s">
        <v>363</v>
      </c>
      <c r="N488" s="24">
        <v>1987</v>
      </c>
      <c r="O488" s="24" t="s">
        <v>1177</v>
      </c>
      <c r="P488" s="24">
        <v>38.549999999999997</v>
      </c>
      <c r="Q488" s="78">
        <v>2920000</v>
      </c>
      <c r="R488" s="78">
        <v>1860000</v>
      </c>
      <c r="S488" s="78" t="s">
        <v>33</v>
      </c>
      <c r="T488" s="85">
        <v>44841</v>
      </c>
      <c r="U488" s="24" t="s">
        <v>1241</v>
      </c>
      <c r="V488" s="24" t="s">
        <v>1244</v>
      </c>
      <c r="W488" s="24" t="s">
        <v>1239</v>
      </c>
      <c r="X488" s="24" t="s">
        <v>1239</v>
      </c>
      <c r="Y488" s="24" t="s">
        <v>1239</v>
      </c>
      <c r="Z488" s="24" t="s">
        <v>1256</v>
      </c>
      <c r="AA488" s="24" t="s">
        <v>1302</v>
      </c>
      <c r="AB488" s="24" t="s">
        <v>1306</v>
      </c>
      <c r="AC488" s="24" t="s">
        <v>1239</v>
      </c>
      <c r="AD488" s="24"/>
    </row>
    <row r="489" spans="1:30" ht="15.75" x14ac:dyDescent="0.25">
      <c r="A489" s="24" t="s">
        <v>137</v>
      </c>
      <c r="B489" s="24" t="s">
        <v>137</v>
      </c>
      <c r="C489" s="24" t="s">
        <v>169</v>
      </c>
      <c r="D489" s="24" t="s">
        <v>901</v>
      </c>
      <c r="E489" s="27">
        <v>7764402</v>
      </c>
      <c r="F489" s="27">
        <v>615781</v>
      </c>
      <c r="G489" s="24" t="s">
        <v>1066</v>
      </c>
      <c r="H489" s="24">
        <v>-20.214435576352201</v>
      </c>
      <c r="I489" s="24">
        <v>-43.891706778249102</v>
      </c>
      <c r="J489" s="24" t="s">
        <v>1017</v>
      </c>
      <c r="K489" s="24" t="s">
        <v>1046</v>
      </c>
      <c r="L489" s="24" t="s">
        <v>1076</v>
      </c>
      <c r="M489" s="24" t="s">
        <v>1099</v>
      </c>
      <c r="N489" s="24">
        <v>1996</v>
      </c>
      <c r="O489" s="24" t="s">
        <v>1177</v>
      </c>
      <c r="P489" s="78">
        <v>97.92</v>
      </c>
      <c r="Q489" s="78">
        <v>90122658</v>
      </c>
      <c r="R489" s="78">
        <v>102398818</v>
      </c>
      <c r="S489" s="78" t="s">
        <v>33</v>
      </c>
      <c r="T489" s="85">
        <v>44742</v>
      </c>
      <c r="U489" s="24" t="s">
        <v>1241</v>
      </c>
      <c r="V489" s="24" t="s">
        <v>1245</v>
      </c>
      <c r="W489" s="24" t="s">
        <v>1239</v>
      </c>
      <c r="X489" s="24" t="s">
        <v>1239</v>
      </c>
      <c r="Y489" s="24" t="s">
        <v>1239</v>
      </c>
      <c r="Z489" s="24" t="s">
        <v>1256</v>
      </c>
      <c r="AA489" s="24" t="s">
        <v>1302</v>
      </c>
      <c r="AB489" s="24" t="s">
        <v>1256</v>
      </c>
      <c r="AC489" s="24" t="s">
        <v>1239</v>
      </c>
      <c r="AD489" s="24" t="s">
        <v>1313</v>
      </c>
    </row>
    <row r="490" spans="1:30" ht="15.75" x14ac:dyDescent="0.25">
      <c r="A490" s="24" t="s">
        <v>141</v>
      </c>
      <c r="B490" s="24" t="s">
        <v>141</v>
      </c>
      <c r="C490" s="27" t="s">
        <v>169</v>
      </c>
      <c r="D490" s="24" t="s">
        <v>901</v>
      </c>
      <c r="E490" s="27">
        <v>7763732</v>
      </c>
      <c r="F490" s="27">
        <v>614021</v>
      </c>
      <c r="G490" s="24" t="s">
        <v>1066</v>
      </c>
      <c r="H490" s="24">
        <v>-20.220594390655901</v>
      </c>
      <c r="I490" s="24">
        <v>-43.908509536450097</v>
      </c>
      <c r="J490" s="24" t="s">
        <v>1017</v>
      </c>
      <c r="K490" s="24" t="s">
        <v>1046</v>
      </c>
      <c r="L490" s="24" t="s">
        <v>1076</v>
      </c>
      <c r="M490" s="24" t="s">
        <v>363</v>
      </c>
      <c r="N490" s="24" t="s">
        <v>1158</v>
      </c>
      <c r="O490" s="24" t="s">
        <v>1180</v>
      </c>
      <c r="P490" s="78">
        <v>56</v>
      </c>
      <c r="Q490" s="78">
        <v>27267797</v>
      </c>
      <c r="R490" s="78">
        <v>34000000</v>
      </c>
      <c r="S490" s="78" t="s">
        <v>33</v>
      </c>
      <c r="T490" s="85">
        <v>44530</v>
      </c>
      <c r="U490" s="24" t="s">
        <v>1101</v>
      </c>
      <c r="V490" s="24" t="s">
        <v>1246</v>
      </c>
      <c r="W490" s="24"/>
      <c r="X490" s="24" t="s">
        <v>1239</v>
      </c>
      <c r="Y490" s="24" t="s">
        <v>1395</v>
      </c>
      <c r="Z490" s="24" t="s">
        <v>1256</v>
      </c>
      <c r="AA490" s="24" t="s">
        <v>1314</v>
      </c>
      <c r="AB490" s="24" t="s">
        <v>1256</v>
      </c>
      <c r="AC490" s="24" t="s">
        <v>1239</v>
      </c>
      <c r="AD490" s="24"/>
    </row>
    <row r="491" spans="1:30" ht="15.75" x14ac:dyDescent="0.25">
      <c r="A491" s="24" t="s">
        <v>60</v>
      </c>
      <c r="B491" s="24" t="s">
        <v>902</v>
      </c>
      <c r="C491" s="27" t="s">
        <v>852</v>
      </c>
      <c r="D491" s="24" t="s">
        <v>853</v>
      </c>
      <c r="E491" s="27">
        <v>7741089</v>
      </c>
      <c r="F491" s="27">
        <v>611851</v>
      </c>
      <c r="G491" s="24" t="s">
        <v>1066</v>
      </c>
      <c r="H491" s="24">
        <v>-20.425296542497598</v>
      </c>
      <c r="I491" s="24">
        <v>-43.927870911560298</v>
      </c>
      <c r="J491" s="24" t="s">
        <v>1017</v>
      </c>
      <c r="K491" s="24" t="s">
        <v>1046</v>
      </c>
      <c r="L491" s="24" t="s">
        <v>1079</v>
      </c>
      <c r="M491" s="24" t="s">
        <v>363</v>
      </c>
      <c r="N491" s="24">
        <v>1974</v>
      </c>
      <c r="O491" s="24" t="s">
        <v>1180</v>
      </c>
      <c r="P491" s="78">
        <v>15.4</v>
      </c>
      <c r="Q491" s="78">
        <v>160117.16</v>
      </c>
      <c r="R491" s="78">
        <v>194774.16</v>
      </c>
      <c r="S491" s="78"/>
      <c r="T491" s="83">
        <v>44841</v>
      </c>
      <c r="U491" s="24"/>
      <c r="V491" s="24" t="s">
        <v>1246</v>
      </c>
      <c r="W491" s="24"/>
      <c r="X491" s="24" t="s">
        <v>1241</v>
      </c>
      <c r="Y491" s="24"/>
      <c r="Z491" s="24"/>
      <c r="AA491" s="24"/>
      <c r="AB491" s="100"/>
      <c r="AC491" s="100"/>
      <c r="AD491" s="24"/>
    </row>
    <row r="492" spans="1:30" ht="15.75" x14ac:dyDescent="0.25">
      <c r="A492" s="24" t="s">
        <v>60</v>
      </c>
      <c r="B492" s="24" t="s">
        <v>903</v>
      </c>
      <c r="C492" s="27" t="s">
        <v>852</v>
      </c>
      <c r="D492" s="37" t="s">
        <v>853</v>
      </c>
      <c r="E492" s="27">
        <v>7740133</v>
      </c>
      <c r="F492" s="27">
        <v>611458</v>
      </c>
      <c r="G492" s="24" t="s">
        <v>1066</v>
      </c>
      <c r="H492" s="24">
        <v>-20.4339568334373</v>
      </c>
      <c r="I492" s="24">
        <v>-43.931577809270699</v>
      </c>
      <c r="J492" s="24" t="s">
        <v>1017</v>
      </c>
      <c r="K492" s="24" t="s">
        <v>1046</v>
      </c>
      <c r="L492" s="24" t="s">
        <v>1079</v>
      </c>
      <c r="M492" s="24" t="s">
        <v>1099</v>
      </c>
      <c r="N492" s="24">
        <v>2005</v>
      </c>
      <c r="O492" s="24" t="s">
        <v>1176</v>
      </c>
      <c r="P492" s="78">
        <v>18.7</v>
      </c>
      <c r="Q492" s="78">
        <v>158200</v>
      </c>
      <c r="R492" s="78">
        <v>490000</v>
      </c>
      <c r="S492" s="78"/>
      <c r="T492" s="85">
        <v>44841</v>
      </c>
      <c r="U492" s="24"/>
      <c r="V492" s="24" t="s">
        <v>1246</v>
      </c>
      <c r="W492" s="24"/>
      <c r="X492" s="24" t="s">
        <v>1241</v>
      </c>
      <c r="Y492" s="24"/>
      <c r="Z492" s="24"/>
      <c r="AA492" s="24"/>
      <c r="AB492" s="24"/>
      <c r="AC492" s="24"/>
      <c r="AD492" s="24"/>
    </row>
    <row r="493" spans="1:30" ht="15.75" x14ac:dyDescent="0.25">
      <c r="A493" s="24" t="s">
        <v>60</v>
      </c>
      <c r="B493" s="24" t="s">
        <v>905</v>
      </c>
      <c r="C493" s="24" t="s">
        <v>841</v>
      </c>
      <c r="D493" s="24" t="s">
        <v>904</v>
      </c>
      <c r="E493" s="60">
        <v>7775044</v>
      </c>
      <c r="F493" s="50">
        <v>589975</v>
      </c>
      <c r="G493" s="50" t="s">
        <v>1066</v>
      </c>
      <c r="H493" s="50">
        <v>-20.1196648066982</v>
      </c>
      <c r="I493" s="50">
        <v>-44.1392338834534</v>
      </c>
      <c r="J493" s="24" t="s">
        <v>1017</v>
      </c>
      <c r="K493" s="24" t="s">
        <v>1046</v>
      </c>
      <c r="L493" s="24" t="s">
        <v>1075</v>
      </c>
      <c r="M493" s="24" t="s">
        <v>1099</v>
      </c>
      <c r="N493" s="50">
        <v>1994</v>
      </c>
      <c r="O493" s="24" t="s">
        <v>1180</v>
      </c>
      <c r="P493" s="78">
        <v>16.13</v>
      </c>
      <c r="Q493" s="78">
        <v>18093</v>
      </c>
      <c r="R493" s="78">
        <v>18093</v>
      </c>
      <c r="S493" s="78"/>
      <c r="T493" s="89">
        <v>44888</v>
      </c>
      <c r="U493" s="24"/>
      <c r="V493" s="24" t="s">
        <v>1246</v>
      </c>
      <c r="W493" s="24"/>
      <c r="X493" s="24" t="s">
        <v>1241</v>
      </c>
      <c r="Y493" s="24"/>
      <c r="Z493" s="24"/>
      <c r="AA493" s="24"/>
      <c r="AB493" s="24"/>
      <c r="AC493" s="24"/>
      <c r="AD493" s="24"/>
    </row>
    <row r="494" spans="1:30" ht="15.75" x14ac:dyDescent="0.25">
      <c r="A494" s="24" t="s">
        <v>60</v>
      </c>
      <c r="B494" s="24" t="s">
        <v>906</v>
      </c>
      <c r="C494" s="27" t="s">
        <v>841</v>
      </c>
      <c r="D494" s="24" t="s">
        <v>904</v>
      </c>
      <c r="E494" s="27">
        <v>7774111</v>
      </c>
      <c r="F494" s="27">
        <v>590069</v>
      </c>
      <c r="G494" s="24" t="s">
        <v>1066</v>
      </c>
      <c r="H494" s="24">
        <v>-20.128090568725799</v>
      </c>
      <c r="I494" s="24">
        <v>-44.138288502134301</v>
      </c>
      <c r="J494" s="24" t="s">
        <v>1017</v>
      </c>
      <c r="K494" s="24" t="s">
        <v>1046</v>
      </c>
      <c r="L494" s="24" t="s">
        <v>1075</v>
      </c>
      <c r="M494" s="24" t="s">
        <v>1099</v>
      </c>
      <c r="N494" s="24">
        <v>1996</v>
      </c>
      <c r="O494" s="24" t="s">
        <v>1180</v>
      </c>
      <c r="P494" s="78">
        <v>21</v>
      </c>
      <c r="Q494" s="78">
        <v>287502</v>
      </c>
      <c r="R494" s="78">
        <v>447500</v>
      </c>
      <c r="S494" s="78"/>
      <c r="T494" s="89">
        <v>44615</v>
      </c>
      <c r="U494" s="24"/>
      <c r="V494" s="24" t="s">
        <v>1246</v>
      </c>
      <c r="W494" s="24"/>
      <c r="X494" s="24" t="s">
        <v>1241</v>
      </c>
      <c r="Y494" s="24"/>
      <c r="Z494" s="24"/>
      <c r="AA494" s="24"/>
      <c r="AB494" s="24"/>
      <c r="AC494" s="24"/>
      <c r="AD494" s="24"/>
    </row>
    <row r="495" spans="1:30" ht="15.75" x14ac:dyDescent="0.25">
      <c r="A495" s="24" t="s">
        <v>60</v>
      </c>
      <c r="B495" s="24" t="s">
        <v>907</v>
      </c>
      <c r="C495" s="37" t="s">
        <v>859</v>
      </c>
      <c r="D495" s="37" t="s">
        <v>890</v>
      </c>
      <c r="E495" s="27">
        <v>7791574</v>
      </c>
      <c r="F495" s="27">
        <v>684393</v>
      </c>
      <c r="G495" s="24" t="s">
        <v>1066</v>
      </c>
      <c r="H495" s="24">
        <v>-19.963639633018801</v>
      </c>
      <c r="I495" s="24">
        <v>-43.237867525104498</v>
      </c>
      <c r="J495" s="24" t="s">
        <v>1017</v>
      </c>
      <c r="K495" s="24" t="s">
        <v>1046</v>
      </c>
      <c r="L495" s="24" t="s">
        <v>1080</v>
      </c>
      <c r="M495" s="24" t="s">
        <v>363</v>
      </c>
      <c r="N495" s="24">
        <v>1988</v>
      </c>
      <c r="O495" s="24" t="s">
        <v>1177</v>
      </c>
      <c r="P495" s="78">
        <v>23.2</v>
      </c>
      <c r="Q495" s="78">
        <v>914065.25</v>
      </c>
      <c r="R495" s="78">
        <v>914065.25</v>
      </c>
      <c r="S495" s="78"/>
      <c r="T495" s="89">
        <v>44470</v>
      </c>
      <c r="U495" s="24"/>
      <c r="V495" s="24" t="s">
        <v>1246</v>
      </c>
      <c r="W495" s="24"/>
      <c r="X495" s="24" t="s">
        <v>1241</v>
      </c>
      <c r="Y495" s="24"/>
      <c r="Z495" s="24"/>
      <c r="AA495" s="24"/>
      <c r="AB495" s="100"/>
      <c r="AC495" s="100"/>
      <c r="AD495" s="24"/>
    </row>
    <row r="496" spans="1:30" ht="15.75" x14ac:dyDescent="0.25">
      <c r="A496" s="24" t="s">
        <v>60</v>
      </c>
      <c r="B496" s="24" t="s">
        <v>908</v>
      </c>
      <c r="C496" s="27" t="s">
        <v>874</v>
      </c>
      <c r="D496" s="24" t="s">
        <v>888</v>
      </c>
      <c r="E496" s="27">
        <v>7776048</v>
      </c>
      <c r="F496" s="27">
        <v>666836</v>
      </c>
      <c r="G496" s="24" t="s">
        <v>1066</v>
      </c>
      <c r="H496" s="24">
        <v>-20.105474577184999</v>
      </c>
      <c r="I496" s="24">
        <v>-43.404182218350002</v>
      </c>
      <c r="J496" s="24" t="s">
        <v>1017</v>
      </c>
      <c r="K496" s="24" t="s">
        <v>1046</v>
      </c>
      <c r="L496" s="24" t="s">
        <v>1081</v>
      </c>
      <c r="M496" s="24" t="s">
        <v>363</v>
      </c>
      <c r="N496" s="24">
        <v>1988</v>
      </c>
      <c r="O496" s="24" t="s">
        <v>1177</v>
      </c>
      <c r="P496" s="78">
        <v>11.9</v>
      </c>
      <c r="Q496" s="78">
        <v>560088.14</v>
      </c>
      <c r="R496" s="78">
        <v>1257296</v>
      </c>
      <c r="S496" s="78"/>
      <c r="T496" s="89" t="s">
        <v>1157</v>
      </c>
      <c r="U496" s="24"/>
      <c r="V496" s="24" t="s">
        <v>1246</v>
      </c>
      <c r="W496" s="61"/>
      <c r="X496" s="24" t="s">
        <v>1241</v>
      </c>
      <c r="Y496" s="24"/>
      <c r="Z496" s="61"/>
      <c r="AA496" s="61"/>
      <c r="AB496" s="61"/>
      <c r="AC496" s="61"/>
      <c r="AD496" s="61"/>
    </row>
    <row r="497" spans="1:30" ht="15.75" x14ac:dyDescent="0.25">
      <c r="A497" s="24" t="s">
        <v>145</v>
      </c>
      <c r="B497" s="24" t="s">
        <v>145</v>
      </c>
      <c r="C497" s="24" t="s">
        <v>859</v>
      </c>
      <c r="D497" s="27" t="s">
        <v>860</v>
      </c>
      <c r="E497" s="27">
        <v>7804575</v>
      </c>
      <c r="F497" s="27">
        <v>665300</v>
      </c>
      <c r="G497" s="24" t="s">
        <v>1066</v>
      </c>
      <c r="H497" s="24">
        <v>-19.847915065844301</v>
      </c>
      <c r="I497" s="24">
        <v>-43.4214384344641</v>
      </c>
      <c r="J497" s="24" t="s">
        <v>1017</v>
      </c>
      <c r="K497" s="24" t="s">
        <v>1046</v>
      </c>
      <c r="L497" s="24" t="s">
        <v>1067</v>
      </c>
      <c r="M497" s="24" t="s">
        <v>1099</v>
      </c>
      <c r="N497" s="24">
        <v>2016</v>
      </c>
      <c r="O497" s="24" t="s">
        <v>1180</v>
      </c>
      <c r="P497" s="78">
        <v>58.8</v>
      </c>
      <c r="Q497" s="78">
        <v>32310000</v>
      </c>
      <c r="R497" s="78">
        <v>50000000</v>
      </c>
      <c r="S497" s="78" t="s">
        <v>33</v>
      </c>
      <c r="T497" s="90">
        <v>44876</v>
      </c>
      <c r="U497" s="24" t="s">
        <v>1239</v>
      </c>
      <c r="V497" s="24" t="s">
        <v>1245</v>
      </c>
      <c r="W497" s="24" t="s">
        <v>1239</v>
      </c>
      <c r="X497" s="24" t="s">
        <v>1239</v>
      </c>
      <c r="Y497" s="24" t="s">
        <v>1239</v>
      </c>
      <c r="Z497" s="24" t="s">
        <v>1256</v>
      </c>
      <c r="AA497" s="24" t="s">
        <v>1302</v>
      </c>
      <c r="AB497" s="100" t="s">
        <v>1256</v>
      </c>
      <c r="AC497" s="100" t="s">
        <v>1239</v>
      </c>
      <c r="AD497" s="24"/>
    </row>
    <row r="498" spans="1:30" ht="15.75" x14ac:dyDescent="0.25">
      <c r="A498" s="24" t="s">
        <v>60</v>
      </c>
      <c r="B498" s="24" t="s">
        <v>909</v>
      </c>
      <c r="C498" s="27" t="s">
        <v>852</v>
      </c>
      <c r="D498" s="24" t="s">
        <v>853</v>
      </c>
      <c r="E498" s="27">
        <v>7739429</v>
      </c>
      <c r="F498" s="27">
        <v>614210</v>
      </c>
      <c r="G498" s="24" t="s">
        <v>1073</v>
      </c>
      <c r="H498" s="24">
        <v>-20.440153292581101</v>
      </c>
      <c r="I498" s="24">
        <v>-43.905156035938603</v>
      </c>
      <c r="J498" s="24" t="s">
        <v>1017</v>
      </c>
      <c r="K498" s="24" t="s">
        <v>1046</v>
      </c>
      <c r="L498" s="24" t="s">
        <v>1070</v>
      </c>
      <c r="M498" s="24" t="s">
        <v>1101</v>
      </c>
      <c r="N498" s="24">
        <v>1983</v>
      </c>
      <c r="O498" s="24" t="s">
        <v>1174</v>
      </c>
      <c r="P498" s="78">
        <v>0</v>
      </c>
      <c r="Q498" s="78">
        <v>0</v>
      </c>
      <c r="R498" s="78">
        <v>0</v>
      </c>
      <c r="S498" s="78"/>
      <c r="T498" s="85"/>
      <c r="U498" s="24"/>
      <c r="V498" s="24" t="s">
        <v>1224</v>
      </c>
      <c r="W498" s="24"/>
      <c r="X498" s="24" t="s">
        <v>1241</v>
      </c>
      <c r="Y498" s="24"/>
      <c r="Z498" s="24"/>
      <c r="AA498" s="24"/>
      <c r="AB498" s="24"/>
      <c r="AC498" s="24"/>
      <c r="AD498" s="24"/>
    </row>
    <row r="499" spans="1:30" ht="15.75" x14ac:dyDescent="0.25">
      <c r="A499" s="24" t="s">
        <v>60</v>
      </c>
      <c r="B499" s="24" t="s">
        <v>910</v>
      </c>
      <c r="C499" s="24" t="s">
        <v>874</v>
      </c>
      <c r="D499" s="24" t="s">
        <v>888</v>
      </c>
      <c r="E499" s="27">
        <v>7774628</v>
      </c>
      <c r="F499" s="27">
        <v>665736</v>
      </c>
      <c r="G499" s="24" t="s">
        <v>1066</v>
      </c>
      <c r="H499" s="24">
        <v>-20.1183964192061</v>
      </c>
      <c r="I499" s="24">
        <v>-43.414571666865299</v>
      </c>
      <c r="J499" s="24" t="s">
        <v>1017</v>
      </c>
      <c r="K499" s="24" t="s">
        <v>1046</v>
      </c>
      <c r="L499" s="24" t="s">
        <v>1081</v>
      </c>
      <c r="M499" s="24" t="s">
        <v>1103</v>
      </c>
      <c r="N499" s="24" t="s">
        <v>1157</v>
      </c>
      <c r="O499" s="24" t="s">
        <v>1180</v>
      </c>
      <c r="P499" s="78">
        <v>22.17</v>
      </c>
      <c r="Q499" s="78">
        <v>13399</v>
      </c>
      <c r="R499" s="78">
        <v>36685</v>
      </c>
      <c r="S499" s="78"/>
      <c r="T499" s="83" t="s">
        <v>1157</v>
      </c>
      <c r="U499" s="24"/>
      <c r="V499" s="24" t="s">
        <v>1246</v>
      </c>
      <c r="W499" s="24"/>
      <c r="X499" s="24" t="s">
        <v>1241</v>
      </c>
      <c r="Y499" s="24"/>
      <c r="Z499" s="24"/>
      <c r="AA499" s="24"/>
      <c r="AB499" s="24"/>
      <c r="AC499" s="24"/>
      <c r="AD499" s="24"/>
    </row>
    <row r="500" spans="1:30" ht="15.75" x14ac:dyDescent="0.25">
      <c r="A500" s="24" t="s">
        <v>60</v>
      </c>
      <c r="B500" s="24" t="s">
        <v>911</v>
      </c>
      <c r="C500" s="27" t="s">
        <v>859</v>
      </c>
      <c r="D500" s="24" t="s">
        <v>860</v>
      </c>
      <c r="E500" s="27">
        <v>7802713</v>
      </c>
      <c r="F500" s="27">
        <v>672150</v>
      </c>
      <c r="G500" s="24" t="s">
        <v>1066</v>
      </c>
      <c r="H500" s="24">
        <v>-19.864143728327502</v>
      </c>
      <c r="I500" s="24">
        <v>-43.3558695636737</v>
      </c>
      <c r="J500" s="24" t="s">
        <v>1017</v>
      </c>
      <c r="K500" s="24" t="s">
        <v>1046</v>
      </c>
      <c r="L500" s="24" t="s">
        <v>1072</v>
      </c>
      <c r="M500" s="24" t="s">
        <v>1099</v>
      </c>
      <c r="N500" s="24">
        <v>2006</v>
      </c>
      <c r="O500" s="24" t="s">
        <v>1180</v>
      </c>
      <c r="P500" s="78">
        <v>25.5</v>
      </c>
      <c r="Q500" s="78">
        <v>43000</v>
      </c>
      <c r="R500" s="78">
        <v>43000</v>
      </c>
      <c r="S500" s="78"/>
      <c r="T500" s="85" t="s">
        <v>1157</v>
      </c>
      <c r="U500" s="24"/>
      <c r="V500" s="24" t="s">
        <v>1245</v>
      </c>
      <c r="W500" s="24"/>
      <c r="X500" s="24" t="s">
        <v>1241</v>
      </c>
      <c r="Y500" s="24"/>
      <c r="Z500" s="24"/>
      <c r="AA500" s="24"/>
      <c r="AB500" s="100"/>
      <c r="AC500" s="100"/>
      <c r="AD500" s="24"/>
    </row>
    <row r="501" spans="1:30" ht="15.75" x14ac:dyDescent="0.25">
      <c r="A501" s="24" t="s">
        <v>60</v>
      </c>
      <c r="B501" s="24" t="s">
        <v>912</v>
      </c>
      <c r="C501" s="27" t="s">
        <v>874</v>
      </c>
      <c r="D501" s="27" t="s">
        <v>875</v>
      </c>
      <c r="E501" s="27">
        <v>7770153</v>
      </c>
      <c r="F501" s="27">
        <v>659971</v>
      </c>
      <c r="G501" s="24" t="s">
        <v>1066</v>
      </c>
      <c r="H501" s="24">
        <v>-20.159307621304499</v>
      </c>
      <c r="I501" s="24">
        <v>-43.469310832276904</v>
      </c>
      <c r="J501" s="24" t="s">
        <v>1017</v>
      </c>
      <c r="K501" s="24" t="s">
        <v>1046</v>
      </c>
      <c r="L501" s="24" t="s">
        <v>874</v>
      </c>
      <c r="M501" s="24" t="s">
        <v>363</v>
      </c>
      <c r="N501" s="24">
        <v>2006</v>
      </c>
      <c r="O501" s="24" t="s">
        <v>1180</v>
      </c>
      <c r="P501" s="78">
        <v>21</v>
      </c>
      <c r="Q501" s="78">
        <v>20000</v>
      </c>
      <c r="R501" s="78">
        <v>20000</v>
      </c>
      <c r="S501" s="78"/>
      <c r="T501" s="85" t="s">
        <v>1157</v>
      </c>
      <c r="U501" s="24"/>
      <c r="V501" s="24" t="s">
        <v>1246</v>
      </c>
      <c r="W501" s="24"/>
      <c r="X501" s="24" t="s">
        <v>1241</v>
      </c>
      <c r="Y501" s="24"/>
      <c r="Z501" s="24"/>
      <c r="AA501" s="24"/>
      <c r="AB501" s="24"/>
      <c r="AC501" s="24"/>
      <c r="AD501" s="24"/>
    </row>
    <row r="502" spans="1:30" ht="15.75" x14ac:dyDescent="0.25">
      <c r="A502" s="24" t="s">
        <v>60</v>
      </c>
      <c r="B502" s="24" t="s">
        <v>914</v>
      </c>
      <c r="C502" s="27" t="s">
        <v>838</v>
      </c>
      <c r="D502" s="37" t="s">
        <v>913</v>
      </c>
      <c r="E502" s="27">
        <v>7749102</v>
      </c>
      <c r="F502" s="27">
        <v>665647</v>
      </c>
      <c r="G502" s="24" t="s">
        <v>1066</v>
      </c>
      <c r="H502" s="24">
        <v>-20.3489796718486</v>
      </c>
      <c r="I502" s="24">
        <v>-43.413083854283002</v>
      </c>
      <c r="J502" s="24" t="s">
        <v>1017</v>
      </c>
      <c r="K502" s="24" t="s">
        <v>1046</v>
      </c>
      <c r="L502" s="24" t="s">
        <v>874</v>
      </c>
      <c r="M502" s="24" t="s">
        <v>1099</v>
      </c>
      <c r="N502" s="24">
        <v>1997</v>
      </c>
      <c r="O502" s="24" t="s">
        <v>1177</v>
      </c>
      <c r="P502" s="78">
        <v>10.5</v>
      </c>
      <c r="Q502" s="78">
        <v>10626.16</v>
      </c>
      <c r="R502" s="78">
        <v>10626.16</v>
      </c>
      <c r="S502" s="78"/>
      <c r="T502" s="90" t="s">
        <v>1157</v>
      </c>
      <c r="U502" s="29"/>
      <c r="V502" s="24" t="s">
        <v>1246</v>
      </c>
      <c r="W502" s="29"/>
      <c r="X502" s="24" t="s">
        <v>1241</v>
      </c>
      <c r="Y502" s="29"/>
      <c r="Z502" s="29"/>
      <c r="AA502" s="29"/>
      <c r="AB502" s="29"/>
      <c r="AC502" s="29"/>
      <c r="AD502" s="29"/>
    </row>
    <row r="503" spans="1:30" ht="15.75" x14ac:dyDescent="0.25">
      <c r="A503" s="24" t="s">
        <v>60</v>
      </c>
      <c r="B503" s="24" t="s">
        <v>916</v>
      </c>
      <c r="C503" s="24" t="s">
        <v>874</v>
      </c>
      <c r="D503" s="27" t="s">
        <v>915</v>
      </c>
      <c r="E503" s="27">
        <v>7767330</v>
      </c>
      <c r="F503" s="27">
        <v>663258</v>
      </c>
      <c r="G503" s="24" t="s">
        <v>1066</v>
      </c>
      <c r="H503" s="24">
        <v>-20.184531914038399</v>
      </c>
      <c r="I503" s="24">
        <v>-43.437613715060003</v>
      </c>
      <c r="J503" s="24" t="s">
        <v>1017</v>
      </c>
      <c r="K503" s="24" t="s">
        <v>1046</v>
      </c>
      <c r="L503" s="24" t="s">
        <v>874</v>
      </c>
      <c r="M503" s="24" t="s">
        <v>363</v>
      </c>
      <c r="N503" s="50" t="s">
        <v>1157</v>
      </c>
      <c r="O503" s="24" t="s">
        <v>1180</v>
      </c>
      <c r="P503" s="78">
        <v>8.6</v>
      </c>
      <c r="Q503" s="78">
        <v>62149</v>
      </c>
      <c r="R503" s="78">
        <v>62149</v>
      </c>
      <c r="S503" s="78"/>
      <c r="T503" s="89" t="s">
        <v>1157</v>
      </c>
      <c r="U503" s="24"/>
      <c r="V503" s="24" t="s">
        <v>1246</v>
      </c>
      <c r="W503" s="24"/>
      <c r="X503" s="24" t="s">
        <v>1241</v>
      </c>
      <c r="Y503" s="24"/>
      <c r="Z503" s="24"/>
      <c r="AA503" s="24"/>
      <c r="AB503" s="24"/>
      <c r="AC503" s="24"/>
      <c r="AD503" s="24"/>
    </row>
    <row r="504" spans="1:30" ht="15.75" x14ac:dyDescent="0.25">
      <c r="A504" s="24" t="s">
        <v>60</v>
      </c>
      <c r="B504" s="24" t="s">
        <v>917</v>
      </c>
      <c r="C504" s="27" t="s">
        <v>874</v>
      </c>
      <c r="D504" s="24" t="s">
        <v>915</v>
      </c>
      <c r="E504" s="27">
        <v>7764807</v>
      </c>
      <c r="F504" s="27">
        <v>661480</v>
      </c>
      <c r="G504" s="24" t="s">
        <v>1066</v>
      </c>
      <c r="H504" s="24">
        <v>-20.207472967968599</v>
      </c>
      <c r="I504" s="24">
        <v>-43.4543997307631</v>
      </c>
      <c r="J504" s="24" t="s">
        <v>1017</v>
      </c>
      <c r="K504" s="24" t="s">
        <v>1046</v>
      </c>
      <c r="L504" s="24" t="s">
        <v>874</v>
      </c>
      <c r="M504" s="24" t="s">
        <v>363</v>
      </c>
      <c r="N504" s="24" t="s">
        <v>1157</v>
      </c>
      <c r="O504" s="24" t="s">
        <v>1180</v>
      </c>
      <c r="P504" s="78">
        <v>7</v>
      </c>
      <c r="Q504" s="78">
        <v>15000</v>
      </c>
      <c r="R504" s="78">
        <v>27500</v>
      </c>
      <c r="S504" s="78"/>
      <c r="T504" s="83" t="s">
        <v>1157</v>
      </c>
      <c r="U504" s="24"/>
      <c r="V504" s="24" t="s">
        <v>1246</v>
      </c>
      <c r="W504" s="24"/>
      <c r="X504" s="24" t="s">
        <v>1241</v>
      </c>
      <c r="Y504" s="24"/>
      <c r="Z504" s="24"/>
      <c r="AA504" s="24"/>
      <c r="AB504" s="24"/>
      <c r="AC504" s="24"/>
      <c r="AD504" s="24"/>
    </row>
    <row r="505" spans="1:30" ht="15.75" x14ac:dyDescent="0.25">
      <c r="A505" s="24" t="s">
        <v>148</v>
      </c>
      <c r="B505" s="24" t="s">
        <v>148</v>
      </c>
      <c r="C505" s="24" t="s">
        <v>169</v>
      </c>
      <c r="D505" s="27" t="s">
        <v>856</v>
      </c>
      <c r="E505" s="27">
        <v>7775941</v>
      </c>
      <c r="F505" s="27">
        <v>608340</v>
      </c>
      <c r="G505" s="24" t="s">
        <v>1073</v>
      </c>
      <c r="H505" s="24">
        <v>-20.1106152679601</v>
      </c>
      <c r="I505" s="24">
        <v>-43.9636140578137</v>
      </c>
      <c r="J505" s="24" t="s">
        <v>1017</v>
      </c>
      <c r="K505" s="24" t="s">
        <v>1046</v>
      </c>
      <c r="L505" s="24" t="s">
        <v>1068</v>
      </c>
      <c r="M505" s="24" t="s">
        <v>1099</v>
      </c>
      <c r="N505" s="24" t="s">
        <v>1158</v>
      </c>
      <c r="O505" s="24" t="s">
        <v>1177</v>
      </c>
      <c r="P505" s="78">
        <v>40</v>
      </c>
      <c r="Q505" s="78">
        <v>953000</v>
      </c>
      <c r="R505" s="78">
        <v>642689</v>
      </c>
      <c r="S505" s="78" t="s">
        <v>33</v>
      </c>
      <c r="T505" s="85">
        <v>44841</v>
      </c>
      <c r="U505" s="24" t="s">
        <v>1239</v>
      </c>
      <c r="V505" s="24" t="s">
        <v>1245</v>
      </c>
      <c r="W505" s="24" t="s">
        <v>1239</v>
      </c>
      <c r="X505" s="24" t="s">
        <v>1239</v>
      </c>
      <c r="Y505" s="24" t="s">
        <v>1239</v>
      </c>
      <c r="Z505" s="24" t="s">
        <v>1256</v>
      </c>
      <c r="AA505" s="24" t="s">
        <v>1302</v>
      </c>
      <c r="AB505" s="24" t="s">
        <v>1256</v>
      </c>
      <c r="AC505" s="24" t="s">
        <v>1239</v>
      </c>
      <c r="AD505" s="24"/>
    </row>
    <row r="506" spans="1:30" ht="15.75" x14ac:dyDescent="0.25">
      <c r="A506" s="24" t="s">
        <v>60</v>
      </c>
      <c r="B506" s="24" t="s">
        <v>918</v>
      </c>
      <c r="C506" s="27" t="s">
        <v>849</v>
      </c>
      <c r="D506" s="24" t="s">
        <v>850</v>
      </c>
      <c r="E506" s="27">
        <v>7835837</v>
      </c>
      <c r="F506" s="27">
        <v>688168</v>
      </c>
      <c r="G506" s="24" t="s">
        <v>1066</v>
      </c>
      <c r="H506" s="24">
        <v>-19.563473800055601</v>
      </c>
      <c r="I506" s="24">
        <v>-43.206282825939901</v>
      </c>
      <c r="J506" s="24" t="s">
        <v>1017</v>
      </c>
      <c r="K506" s="24" t="s">
        <v>1046</v>
      </c>
      <c r="L506" s="24" t="s">
        <v>849</v>
      </c>
      <c r="M506" s="24" t="s">
        <v>363</v>
      </c>
      <c r="N506" s="50">
        <v>1984</v>
      </c>
      <c r="O506" s="24" t="s">
        <v>1177</v>
      </c>
      <c r="P506" s="78">
        <v>29</v>
      </c>
      <c r="Q506" s="78">
        <v>2088639</v>
      </c>
      <c r="R506" s="78">
        <v>5932887</v>
      </c>
      <c r="S506" s="78"/>
      <c r="T506" s="85">
        <v>44742</v>
      </c>
      <c r="U506" s="24"/>
      <c r="V506" s="24" t="s">
        <v>1246</v>
      </c>
      <c r="W506" s="24"/>
      <c r="X506" s="24" t="s">
        <v>1241</v>
      </c>
      <c r="Y506" s="24"/>
      <c r="Z506" s="24"/>
      <c r="AA506" s="24"/>
      <c r="AB506" s="24"/>
      <c r="AC506" s="24"/>
      <c r="AD506" s="24"/>
    </row>
    <row r="507" spans="1:30" ht="15.75" x14ac:dyDescent="0.25">
      <c r="A507" s="24" t="s">
        <v>372</v>
      </c>
      <c r="B507" s="24" t="s">
        <v>919</v>
      </c>
      <c r="C507" s="27" t="s">
        <v>849</v>
      </c>
      <c r="D507" s="24" t="s">
        <v>850</v>
      </c>
      <c r="E507" s="27">
        <v>7828949</v>
      </c>
      <c r="F507" s="27">
        <v>690544</v>
      </c>
      <c r="G507" s="24" t="s">
        <v>1066</v>
      </c>
      <c r="H507" s="24">
        <v>-19.625463403887199</v>
      </c>
      <c r="I507" s="24">
        <v>-43.182943662914298</v>
      </c>
      <c r="J507" s="24" t="s">
        <v>1017</v>
      </c>
      <c r="K507" s="24" t="s">
        <v>1046</v>
      </c>
      <c r="L507" s="24" t="s">
        <v>849</v>
      </c>
      <c r="M507" s="24" t="s">
        <v>1099</v>
      </c>
      <c r="N507" s="24">
        <v>1972</v>
      </c>
      <c r="O507" s="24" t="s">
        <v>1174</v>
      </c>
      <c r="P507" s="78">
        <v>68</v>
      </c>
      <c r="Q507" s="78">
        <v>209801640</v>
      </c>
      <c r="R507" s="78">
        <v>218964640</v>
      </c>
      <c r="S507" s="78" t="s">
        <v>33</v>
      </c>
      <c r="T507" s="90">
        <v>44742</v>
      </c>
      <c r="U507" s="24" t="s">
        <v>1241</v>
      </c>
      <c r="V507" s="24" t="s">
        <v>1245</v>
      </c>
      <c r="W507" s="24" t="s">
        <v>1239</v>
      </c>
      <c r="X507" s="24" t="s">
        <v>1239</v>
      </c>
      <c r="Y507" s="24" t="s">
        <v>1240</v>
      </c>
      <c r="Z507" s="24" t="s">
        <v>1256</v>
      </c>
      <c r="AA507" s="24" t="s">
        <v>1302</v>
      </c>
      <c r="AB507" s="24" t="s">
        <v>1306</v>
      </c>
      <c r="AC507" s="24" t="s">
        <v>1239</v>
      </c>
      <c r="AD507" s="24"/>
    </row>
    <row r="508" spans="1:30" ht="15.75" x14ac:dyDescent="0.25">
      <c r="A508" s="24" t="s">
        <v>60</v>
      </c>
      <c r="B508" s="24" t="s">
        <v>920</v>
      </c>
      <c r="C508" s="27" t="s">
        <v>874</v>
      </c>
      <c r="D508" s="37" t="s">
        <v>875</v>
      </c>
      <c r="E508" s="27">
        <v>7768108</v>
      </c>
      <c r="F508" s="27">
        <v>656997</v>
      </c>
      <c r="G508" s="24" t="s">
        <v>1066</v>
      </c>
      <c r="H508" s="24">
        <v>-20.1780260200924</v>
      </c>
      <c r="I508" s="24">
        <v>-43.497583367518899</v>
      </c>
      <c r="J508" s="24" t="s">
        <v>1017</v>
      </c>
      <c r="K508" s="24" t="s">
        <v>1046</v>
      </c>
      <c r="L508" s="24" t="s">
        <v>874</v>
      </c>
      <c r="M508" s="24" t="s">
        <v>363</v>
      </c>
      <c r="N508" s="24" t="s">
        <v>1157</v>
      </c>
      <c r="O508" s="24" t="s">
        <v>1180</v>
      </c>
      <c r="P508" s="78">
        <v>14.3</v>
      </c>
      <c r="Q508" s="78">
        <v>46544</v>
      </c>
      <c r="R508" s="78">
        <v>47147.42</v>
      </c>
      <c r="S508" s="78"/>
      <c r="T508" s="85" t="s">
        <v>1157</v>
      </c>
      <c r="U508" s="24"/>
      <c r="V508" s="24" t="s">
        <v>1246</v>
      </c>
      <c r="W508" s="24"/>
      <c r="X508" s="24" t="s">
        <v>1241</v>
      </c>
      <c r="Y508" s="24"/>
      <c r="Z508" s="24"/>
      <c r="AA508" s="24"/>
      <c r="AB508" s="24"/>
      <c r="AC508" s="24"/>
      <c r="AD508" s="24"/>
    </row>
    <row r="509" spans="1:30" ht="15.75" x14ac:dyDescent="0.25">
      <c r="A509" s="24" t="s">
        <v>60</v>
      </c>
      <c r="B509" s="24" t="s">
        <v>921</v>
      </c>
      <c r="C509" s="37" t="s">
        <v>859</v>
      </c>
      <c r="D509" s="37" t="s">
        <v>890</v>
      </c>
      <c r="E509" s="27">
        <v>7792066</v>
      </c>
      <c r="F509" s="27">
        <v>684306</v>
      </c>
      <c r="G509" s="24" t="s">
        <v>1066</v>
      </c>
      <c r="H509" s="24">
        <v>-19.959203926745801</v>
      </c>
      <c r="I509" s="24">
        <v>-43.238747976762099</v>
      </c>
      <c r="J509" s="24" t="s">
        <v>1017</v>
      </c>
      <c r="K509" s="24" t="s">
        <v>1046</v>
      </c>
      <c r="L509" s="24" t="s">
        <v>1080</v>
      </c>
      <c r="M509" s="24" t="s">
        <v>363</v>
      </c>
      <c r="N509" s="24">
        <v>1997</v>
      </c>
      <c r="O509" s="24" t="s">
        <v>1177</v>
      </c>
      <c r="P509" s="78">
        <v>28.9</v>
      </c>
      <c r="Q509" s="78">
        <v>2457508</v>
      </c>
      <c r="R509" s="78">
        <v>2457508</v>
      </c>
      <c r="S509" s="78"/>
      <c r="T509" s="89">
        <v>44876</v>
      </c>
      <c r="U509" s="24"/>
      <c r="V509" s="24" t="s">
        <v>1246</v>
      </c>
      <c r="W509" s="24"/>
      <c r="X509" s="24" t="s">
        <v>1241</v>
      </c>
      <c r="Y509" s="24"/>
      <c r="Z509" s="24"/>
      <c r="AA509" s="24"/>
      <c r="AB509" s="100"/>
      <c r="AC509" s="100"/>
      <c r="AD509" s="24"/>
    </row>
    <row r="510" spans="1:30" ht="15.75" x14ac:dyDescent="0.25">
      <c r="A510" s="24" t="s">
        <v>60</v>
      </c>
      <c r="B510" s="24" t="s">
        <v>923</v>
      </c>
      <c r="C510" s="27" t="s">
        <v>838</v>
      </c>
      <c r="D510" s="24" t="s">
        <v>922</v>
      </c>
      <c r="E510" s="27">
        <v>7768715</v>
      </c>
      <c r="F510" s="27">
        <v>644696</v>
      </c>
      <c r="G510" s="24" t="s">
        <v>1066</v>
      </c>
      <c r="H510" s="24">
        <v>-20.1735084379463</v>
      </c>
      <c r="I510" s="24">
        <v>-43.615321996232304</v>
      </c>
      <c r="J510" s="24" t="s">
        <v>1017</v>
      </c>
      <c r="K510" s="24" t="s">
        <v>1046</v>
      </c>
      <c r="L510" s="24" t="s">
        <v>1080</v>
      </c>
      <c r="M510" s="24" t="s">
        <v>1099</v>
      </c>
      <c r="N510" s="24">
        <v>1985</v>
      </c>
      <c r="O510" s="24" t="s">
        <v>1180</v>
      </c>
      <c r="P510" s="78">
        <v>24</v>
      </c>
      <c r="Q510" s="78">
        <v>2689601.77</v>
      </c>
      <c r="R510" s="78">
        <v>2916701.77</v>
      </c>
      <c r="S510" s="78"/>
      <c r="T510" s="90">
        <v>44888</v>
      </c>
      <c r="U510" s="24"/>
      <c r="V510" s="24" t="s">
        <v>1246</v>
      </c>
      <c r="W510" s="24"/>
      <c r="X510" s="24" t="s">
        <v>1241</v>
      </c>
      <c r="Y510" s="24"/>
      <c r="Z510" s="24"/>
      <c r="AA510" s="24"/>
      <c r="AB510" s="24"/>
      <c r="AC510" s="24"/>
      <c r="AD510" s="24"/>
    </row>
    <row r="511" spans="1:30" ht="15.75" x14ac:dyDescent="0.25">
      <c r="A511" s="24" t="s">
        <v>60</v>
      </c>
      <c r="B511" s="24" t="s">
        <v>924</v>
      </c>
      <c r="C511" s="27" t="s">
        <v>849</v>
      </c>
      <c r="D511" s="27" t="s">
        <v>869</v>
      </c>
      <c r="E511" s="27">
        <v>7831037</v>
      </c>
      <c r="F511" s="27">
        <v>682770</v>
      </c>
      <c r="G511" s="24" t="s">
        <v>1066</v>
      </c>
      <c r="H511" s="24">
        <v>-19.607335725542999</v>
      </c>
      <c r="I511" s="24">
        <v>-43.257254914030099</v>
      </c>
      <c r="J511" s="24" t="s">
        <v>1017</v>
      </c>
      <c r="K511" s="24" t="s">
        <v>1046</v>
      </c>
      <c r="L511" s="24" t="s">
        <v>849</v>
      </c>
      <c r="M511" s="24" t="s">
        <v>363</v>
      </c>
      <c r="N511" s="66">
        <v>2003</v>
      </c>
      <c r="O511" s="24" t="s">
        <v>1180</v>
      </c>
      <c r="P511" s="78">
        <v>16</v>
      </c>
      <c r="Q511" s="78">
        <v>219616</v>
      </c>
      <c r="R511" s="78">
        <v>432949</v>
      </c>
      <c r="S511" s="78"/>
      <c r="T511" s="90">
        <v>44855</v>
      </c>
      <c r="U511" s="24"/>
      <c r="V511" s="24" t="s">
        <v>1246</v>
      </c>
      <c r="W511" s="24"/>
      <c r="X511" s="24" t="s">
        <v>1241</v>
      </c>
      <c r="Y511" s="24"/>
      <c r="Z511" s="24"/>
      <c r="AA511" s="24"/>
      <c r="AB511" s="100"/>
      <c r="AC511" s="100"/>
      <c r="AD511" s="24"/>
    </row>
    <row r="512" spans="1:30" ht="15.75" x14ac:dyDescent="0.25">
      <c r="A512" s="24" t="s">
        <v>374</v>
      </c>
      <c r="B512" s="24" t="s">
        <v>374</v>
      </c>
      <c r="C512" s="37" t="s">
        <v>849</v>
      </c>
      <c r="D512" s="24" t="s">
        <v>886</v>
      </c>
      <c r="E512" s="27">
        <v>7823610</v>
      </c>
      <c r="F512" s="27">
        <v>684879</v>
      </c>
      <c r="G512" s="24" t="s">
        <v>1066</v>
      </c>
      <c r="H512" s="24">
        <v>-19.674226333413301</v>
      </c>
      <c r="I512" s="24">
        <v>-43.236419624256399</v>
      </c>
      <c r="J512" s="24" t="s">
        <v>1017</v>
      </c>
      <c r="K512" s="24" t="s">
        <v>1046</v>
      </c>
      <c r="L512" s="24" t="s">
        <v>849</v>
      </c>
      <c r="M512" s="24" t="s">
        <v>363</v>
      </c>
      <c r="N512" s="24">
        <v>1977</v>
      </c>
      <c r="O512" s="24" t="s">
        <v>1180</v>
      </c>
      <c r="P512" s="78">
        <v>31</v>
      </c>
      <c r="Q512" s="78">
        <v>14144168.369999999</v>
      </c>
      <c r="R512" s="78">
        <v>14144168.369999999</v>
      </c>
      <c r="S512" s="78" t="s">
        <v>33</v>
      </c>
      <c r="T512" s="85">
        <v>44316</v>
      </c>
      <c r="U512" s="24" t="s">
        <v>1239</v>
      </c>
      <c r="V512" s="24" t="s">
        <v>1246</v>
      </c>
      <c r="W512" s="24" t="s">
        <v>1241</v>
      </c>
      <c r="X512" s="24" t="s">
        <v>1239</v>
      </c>
      <c r="Y512" s="24" t="s">
        <v>1239</v>
      </c>
      <c r="Z512" s="24" t="s">
        <v>1256</v>
      </c>
      <c r="AA512" s="24" t="s">
        <v>1302</v>
      </c>
      <c r="AB512" s="100" t="s">
        <v>1308</v>
      </c>
      <c r="AC512" s="100" t="s">
        <v>1239</v>
      </c>
      <c r="AD512" s="24"/>
    </row>
    <row r="513" spans="1:30" ht="15.75" x14ac:dyDescent="0.25">
      <c r="A513" s="24" t="s">
        <v>60</v>
      </c>
      <c r="B513" s="24" t="s">
        <v>925</v>
      </c>
      <c r="C513" s="27" t="s">
        <v>849</v>
      </c>
      <c r="D513" s="27" t="s">
        <v>850</v>
      </c>
      <c r="E513" s="27">
        <v>7836714</v>
      </c>
      <c r="F513" s="27">
        <v>692944</v>
      </c>
      <c r="G513" s="24" t="s">
        <v>1066</v>
      </c>
      <c r="H513" s="24">
        <v>-19.555094221942799</v>
      </c>
      <c r="I513" s="24">
        <v>-43.160862552568801</v>
      </c>
      <c r="J513" s="24" t="s">
        <v>1017</v>
      </c>
      <c r="K513" s="24" t="s">
        <v>1046</v>
      </c>
      <c r="L513" s="24" t="s">
        <v>849</v>
      </c>
      <c r="M513" s="24" t="s">
        <v>363</v>
      </c>
      <c r="N513" s="24">
        <v>1978</v>
      </c>
      <c r="O513" s="24" t="s">
        <v>1177</v>
      </c>
      <c r="P513" s="78">
        <v>52.4</v>
      </c>
      <c r="Q513" s="78">
        <v>14068108</v>
      </c>
      <c r="R513" s="78">
        <v>15700000</v>
      </c>
      <c r="S513" s="78"/>
      <c r="T513" s="85">
        <v>44855</v>
      </c>
      <c r="U513" s="24"/>
      <c r="V513" s="24" t="s">
        <v>1246</v>
      </c>
      <c r="W513" s="24"/>
      <c r="X513" s="24" t="s">
        <v>1241</v>
      </c>
      <c r="Y513" s="24"/>
      <c r="Z513" s="24"/>
      <c r="AA513" s="24"/>
      <c r="AB513" s="24"/>
      <c r="AC513" s="24"/>
      <c r="AD513" s="24"/>
    </row>
    <row r="514" spans="1:30" ht="15.75" x14ac:dyDescent="0.25">
      <c r="A514" s="24" t="s">
        <v>155</v>
      </c>
      <c r="B514" s="24" t="s">
        <v>155</v>
      </c>
      <c r="C514" s="27" t="s">
        <v>859</v>
      </c>
      <c r="D514" s="24" t="s">
        <v>860</v>
      </c>
      <c r="E514" s="27">
        <v>7800548</v>
      </c>
      <c r="F514" s="27">
        <v>669007</v>
      </c>
      <c r="G514" s="24" t="s">
        <v>1066</v>
      </c>
      <c r="H514" s="24">
        <v>-19.8839750086631</v>
      </c>
      <c r="I514" s="24">
        <v>-43.3856799725096</v>
      </c>
      <c r="J514" s="24" t="s">
        <v>1017</v>
      </c>
      <c r="K514" s="24" t="s">
        <v>1046</v>
      </c>
      <c r="L514" s="24" t="s">
        <v>1072</v>
      </c>
      <c r="M514" s="24" t="s">
        <v>363</v>
      </c>
      <c r="N514" s="24">
        <v>1999</v>
      </c>
      <c r="O514" s="24" t="s">
        <v>1177</v>
      </c>
      <c r="P514" s="78">
        <v>83</v>
      </c>
      <c r="Q514" s="78">
        <v>54363140.079999998</v>
      </c>
      <c r="R514" s="78">
        <v>78680000</v>
      </c>
      <c r="S514" s="78" t="s">
        <v>33</v>
      </c>
      <c r="T514" s="85">
        <v>44876</v>
      </c>
      <c r="U514" s="24" t="s">
        <v>1239</v>
      </c>
      <c r="V514" s="24" t="s">
        <v>1246</v>
      </c>
      <c r="W514" s="24" t="s">
        <v>1239</v>
      </c>
      <c r="X514" s="24" t="s">
        <v>1239</v>
      </c>
      <c r="Y514" s="24" t="s">
        <v>1239</v>
      </c>
      <c r="Z514" s="24" t="s">
        <v>1256</v>
      </c>
      <c r="AA514" s="24" t="s">
        <v>1302</v>
      </c>
      <c r="AB514" s="24" t="s">
        <v>1256</v>
      </c>
      <c r="AC514" s="24" t="s">
        <v>1239</v>
      </c>
      <c r="AD514" s="24"/>
    </row>
    <row r="515" spans="1:30" ht="15.75" x14ac:dyDescent="0.25">
      <c r="A515" s="24" t="s">
        <v>60</v>
      </c>
      <c r="B515" s="24" t="s">
        <v>926</v>
      </c>
      <c r="C515" s="27" t="s">
        <v>838</v>
      </c>
      <c r="D515" s="24" t="s">
        <v>839</v>
      </c>
      <c r="E515" s="27">
        <v>7790594</v>
      </c>
      <c r="F515" s="27">
        <v>646408</v>
      </c>
      <c r="G515" s="24" t="s">
        <v>1066</v>
      </c>
      <c r="H515" s="24">
        <v>-19.975726054307401</v>
      </c>
      <c r="I515" s="24">
        <v>-43.600697636959701</v>
      </c>
      <c r="J515" s="24" t="s">
        <v>1017</v>
      </c>
      <c r="K515" s="24" t="s">
        <v>1046</v>
      </c>
      <c r="L515" s="24" t="s">
        <v>1067</v>
      </c>
      <c r="M515" s="24" t="s">
        <v>1099</v>
      </c>
      <c r="N515" s="24">
        <v>1982</v>
      </c>
      <c r="O515" s="24" t="s">
        <v>1180</v>
      </c>
      <c r="P515" s="78">
        <v>35</v>
      </c>
      <c r="Q515" s="78">
        <v>554992.4</v>
      </c>
      <c r="R515" s="78">
        <v>750958.45</v>
      </c>
      <c r="S515" s="78"/>
      <c r="T515" s="85">
        <v>44711</v>
      </c>
      <c r="U515" s="24"/>
      <c r="V515" s="24" t="s">
        <v>1246</v>
      </c>
      <c r="W515" s="24"/>
      <c r="X515" s="24" t="s">
        <v>1241</v>
      </c>
      <c r="Y515" s="24"/>
      <c r="Z515" s="24"/>
      <c r="AA515" s="24"/>
      <c r="AB515" s="24"/>
      <c r="AC515" s="24"/>
      <c r="AD515" s="24"/>
    </row>
    <row r="516" spans="1:30" ht="15.75" x14ac:dyDescent="0.25">
      <c r="A516" s="24" t="s">
        <v>158</v>
      </c>
      <c r="B516" s="24" t="s">
        <v>158</v>
      </c>
      <c r="C516" s="27" t="s">
        <v>838</v>
      </c>
      <c r="D516" s="24" t="s">
        <v>839</v>
      </c>
      <c r="E516" s="27">
        <v>7791205</v>
      </c>
      <c r="F516" s="27">
        <v>646814</v>
      </c>
      <c r="G516" s="24" t="s">
        <v>1066</v>
      </c>
      <c r="H516" s="24">
        <v>-19.970175635223601</v>
      </c>
      <c r="I516" s="24">
        <v>-43.5968669867366</v>
      </c>
      <c r="J516" s="24" t="s">
        <v>1017</v>
      </c>
      <c r="K516" s="24" t="s">
        <v>1046</v>
      </c>
      <c r="L516" s="24" t="s">
        <v>1067</v>
      </c>
      <c r="M516" s="24" t="s">
        <v>1103</v>
      </c>
      <c r="N516" s="50" t="s">
        <v>1158</v>
      </c>
      <c r="O516" s="24" t="s">
        <v>1174</v>
      </c>
      <c r="P516" s="78">
        <v>85</v>
      </c>
      <c r="Q516" s="78">
        <v>5950974</v>
      </c>
      <c r="R516" s="78">
        <v>7177241.71</v>
      </c>
      <c r="S516" s="78" t="s">
        <v>33</v>
      </c>
      <c r="T516" s="90">
        <v>44711</v>
      </c>
      <c r="U516" s="24" t="s">
        <v>1241</v>
      </c>
      <c r="V516" s="24" t="s">
        <v>1245</v>
      </c>
      <c r="W516" s="24" t="s">
        <v>1239</v>
      </c>
      <c r="X516" s="24" t="s">
        <v>1239</v>
      </c>
      <c r="Y516" s="24" t="s">
        <v>1239</v>
      </c>
      <c r="Z516" s="24" t="s">
        <v>1256</v>
      </c>
      <c r="AA516" s="24" t="s">
        <v>1302</v>
      </c>
      <c r="AB516" s="100" t="s">
        <v>1306</v>
      </c>
      <c r="AC516" s="100" t="s">
        <v>1239</v>
      </c>
      <c r="AD516" s="24"/>
    </row>
    <row r="517" spans="1:30" ht="15.75" x14ac:dyDescent="0.25">
      <c r="A517" s="24" t="s">
        <v>60</v>
      </c>
      <c r="B517" s="30" t="s">
        <v>927</v>
      </c>
      <c r="C517" s="24" t="s">
        <v>844</v>
      </c>
      <c r="D517" s="24" t="s">
        <v>862</v>
      </c>
      <c r="E517" s="27">
        <v>7783807</v>
      </c>
      <c r="F517" s="27">
        <v>611993</v>
      </c>
      <c r="G517" s="24" t="s">
        <v>1066</v>
      </c>
      <c r="H517" s="24">
        <v>-20.039337009032</v>
      </c>
      <c r="I517" s="24">
        <v>-43.929156489640697</v>
      </c>
      <c r="J517" s="24" t="s">
        <v>1017</v>
      </c>
      <c r="K517" s="24" t="s">
        <v>1046</v>
      </c>
      <c r="L517" s="24" t="s">
        <v>1068</v>
      </c>
      <c r="M517" s="24" t="s">
        <v>363</v>
      </c>
      <c r="N517" s="24">
        <v>2002</v>
      </c>
      <c r="O517" s="24" t="s">
        <v>1180</v>
      </c>
      <c r="P517" s="24">
        <v>25</v>
      </c>
      <c r="Q517" s="78">
        <v>151972</v>
      </c>
      <c r="R517" s="78">
        <v>738343</v>
      </c>
      <c r="S517" s="78"/>
      <c r="T517" s="85" t="s">
        <v>1157</v>
      </c>
      <c r="U517" s="24"/>
      <c r="V517" s="24" t="s">
        <v>1246</v>
      </c>
      <c r="W517" s="24"/>
      <c r="X517" s="24" t="s">
        <v>1241</v>
      </c>
      <c r="Y517" s="24"/>
      <c r="Z517" s="24"/>
      <c r="AA517" s="24"/>
      <c r="AB517" s="24"/>
      <c r="AC517" s="24"/>
      <c r="AD517" s="24"/>
    </row>
    <row r="518" spans="1:30" ht="15.75" x14ac:dyDescent="0.25">
      <c r="A518" s="24" t="s">
        <v>164</v>
      </c>
      <c r="B518" s="24" t="s">
        <v>164</v>
      </c>
      <c r="C518" s="27" t="s">
        <v>874</v>
      </c>
      <c r="D518" s="37" t="s">
        <v>164</v>
      </c>
      <c r="E518" s="27">
        <v>7757869</v>
      </c>
      <c r="F518" s="27">
        <v>657045</v>
      </c>
      <c r="G518" s="24" t="s">
        <v>1066</v>
      </c>
      <c r="H518" s="24">
        <v>-20.270514386334401</v>
      </c>
      <c r="I518" s="24">
        <v>-43.496235149586497</v>
      </c>
      <c r="J518" s="24" t="s">
        <v>1017</v>
      </c>
      <c r="K518" s="24" t="s">
        <v>1046</v>
      </c>
      <c r="L518" s="24" t="s">
        <v>1071</v>
      </c>
      <c r="M518" s="24" t="s">
        <v>363</v>
      </c>
      <c r="N518" s="24">
        <v>1982</v>
      </c>
      <c r="O518" s="24" t="s">
        <v>1180</v>
      </c>
      <c r="P518" s="78">
        <v>64.900000000000006</v>
      </c>
      <c r="Q518" s="78">
        <v>27024912</v>
      </c>
      <c r="R518" s="78">
        <v>28319414</v>
      </c>
      <c r="S518" s="78" t="s">
        <v>33</v>
      </c>
      <c r="T518" s="90">
        <v>44075</v>
      </c>
      <c r="U518" s="24" t="s">
        <v>1239</v>
      </c>
      <c r="V518" s="24" t="s">
        <v>1246</v>
      </c>
      <c r="W518" s="24" t="s">
        <v>1241</v>
      </c>
      <c r="X518" s="24" t="s">
        <v>1239</v>
      </c>
      <c r="Y518" s="24" t="s">
        <v>1239</v>
      </c>
      <c r="Z518" s="24" t="s">
        <v>1256</v>
      </c>
      <c r="AA518" s="24" t="s">
        <v>1302</v>
      </c>
      <c r="AB518" s="100" t="s">
        <v>1256</v>
      </c>
      <c r="AC518" s="100" t="s">
        <v>1239</v>
      </c>
      <c r="AD518" s="24" t="s">
        <v>1315</v>
      </c>
    </row>
    <row r="519" spans="1:30" ht="15.75" x14ac:dyDescent="0.25">
      <c r="A519" s="24" t="s">
        <v>167</v>
      </c>
      <c r="B519" s="24" t="s">
        <v>167</v>
      </c>
      <c r="C519" s="27" t="s">
        <v>859</v>
      </c>
      <c r="D519" s="24" t="s">
        <v>860</v>
      </c>
      <c r="E519" s="27">
        <v>7804179</v>
      </c>
      <c r="F519" s="27">
        <v>666077</v>
      </c>
      <c r="G519" s="24" t="s">
        <v>1082</v>
      </c>
      <c r="H519" s="24">
        <v>-19.851446217470301</v>
      </c>
      <c r="I519" s="24">
        <v>-43.413792615290703</v>
      </c>
      <c r="J519" s="24" t="s">
        <v>1017</v>
      </c>
      <c r="K519" s="24" t="s">
        <v>1046</v>
      </c>
      <c r="L519" s="24" t="s">
        <v>1072</v>
      </c>
      <c r="M519" s="24" t="s">
        <v>1101</v>
      </c>
      <c r="N519" s="24" t="s">
        <v>1158</v>
      </c>
      <c r="O519" s="24" t="s">
        <v>1180</v>
      </c>
      <c r="P519" s="78">
        <v>0</v>
      </c>
      <c r="Q519" s="78">
        <v>0</v>
      </c>
      <c r="R519" s="78">
        <v>0</v>
      </c>
      <c r="S519" s="78" t="s">
        <v>33</v>
      </c>
      <c r="T519" s="85">
        <v>44477</v>
      </c>
      <c r="U519" s="24" t="s">
        <v>1101</v>
      </c>
      <c r="V519" s="24" t="s">
        <v>1245</v>
      </c>
      <c r="W519" s="24"/>
      <c r="X519" s="24" t="s">
        <v>1239</v>
      </c>
      <c r="Y519" s="24" t="s">
        <v>1395</v>
      </c>
      <c r="Z519" s="24"/>
      <c r="AA519" s="24" t="s">
        <v>1314</v>
      </c>
      <c r="AB519" s="100" t="s">
        <v>1256</v>
      </c>
      <c r="AC519" s="100" t="s">
        <v>1239</v>
      </c>
      <c r="AD519" s="24"/>
    </row>
    <row r="520" spans="1:30" ht="15.75" x14ac:dyDescent="0.25">
      <c r="A520" s="24" t="s">
        <v>169</v>
      </c>
      <c r="B520" s="24" t="s">
        <v>169</v>
      </c>
      <c r="C520" s="27" t="s">
        <v>169</v>
      </c>
      <c r="D520" s="27" t="s">
        <v>896</v>
      </c>
      <c r="E520" s="27">
        <v>7767988</v>
      </c>
      <c r="F520" s="27">
        <v>618386</v>
      </c>
      <c r="G520" s="24" t="s">
        <v>1066</v>
      </c>
      <c r="H520" s="24">
        <v>-20.1818780122254</v>
      </c>
      <c r="I520" s="24">
        <v>-43.867008848730499</v>
      </c>
      <c r="J520" s="24" t="s">
        <v>1017</v>
      </c>
      <c r="K520" s="24" t="s">
        <v>1046</v>
      </c>
      <c r="L520" s="24" t="s">
        <v>1068</v>
      </c>
      <c r="M520" s="24" t="s">
        <v>1103</v>
      </c>
      <c r="N520" s="24">
        <v>2001</v>
      </c>
      <c r="O520" s="24" t="s">
        <v>1174</v>
      </c>
      <c r="P520" s="78">
        <v>35</v>
      </c>
      <c r="Q520" s="78">
        <v>8500000</v>
      </c>
      <c r="R520" s="78">
        <v>12409893</v>
      </c>
      <c r="S520" s="78" t="s">
        <v>33</v>
      </c>
      <c r="T520" s="90">
        <v>44742</v>
      </c>
      <c r="U520" s="24" t="s">
        <v>1239</v>
      </c>
      <c r="V520" s="24" t="s">
        <v>1245</v>
      </c>
      <c r="W520" s="24" t="s">
        <v>1239</v>
      </c>
      <c r="X520" s="24" t="s">
        <v>1239</v>
      </c>
      <c r="Y520" s="24" t="s">
        <v>1239</v>
      </c>
      <c r="Z520" s="24" t="s">
        <v>1256</v>
      </c>
      <c r="AA520" s="24" t="s">
        <v>1302</v>
      </c>
      <c r="AB520" s="24" t="s">
        <v>1308</v>
      </c>
      <c r="AC520" s="24" t="s">
        <v>1239</v>
      </c>
      <c r="AD520" s="24" t="s">
        <v>1316</v>
      </c>
    </row>
    <row r="521" spans="1:30" ht="15.75" x14ac:dyDescent="0.25">
      <c r="A521" s="24" t="s">
        <v>172</v>
      </c>
      <c r="B521" s="24" t="s">
        <v>172</v>
      </c>
      <c r="C521" s="27" t="s">
        <v>841</v>
      </c>
      <c r="D521" s="27" t="s">
        <v>904</v>
      </c>
      <c r="E521" s="27">
        <v>7775101</v>
      </c>
      <c r="F521" s="27">
        <v>591524</v>
      </c>
      <c r="G521" s="24" t="s">
        <v>1066</v>
      </c>
      <c r="H521" s="24">
        <v>-20.1190768273628</v>
      </c>
      <c r="I521" s="24">
        <v>-44.124419177372403</v>
      </c>
      <c r="J521" s="24" t="s">
        <v>1017</v>
      </c>
      <c r="K521" s="24" t="s">
        <v>1046</v>
      </c>
      <c r="L521" s="24" t="s">
        <v>1075</v>
      </c>
      <c r="M521" s="24" t="s">
        <v>1099</v>
      </c>
      <c r="N521" s="24">
        <v>1998</v>
      </c>
      <c r="O521" s="24" t="s">
        <v>1180</v>
      </c>
      <c r="P521" s="78">
        <v>45.15</v>
      </c>
      <c r="Q521" s="78">
        <v>502671</v>
      </c>
      <c r="R521" s="78">
        <v>646188</v>
      </c>
      <c r="S521" s="78" t="s">
        <v>33</v>
      </c>
      <c r="T521" s="83">
        <v>44075</v>
      </c>
      <c r="U521" s="24" t="s">
        <v>1239</v>
      </c>
      <c r="V521" s="24" t="s">
        <v>1246</v>
      </c>
      <c r="W521" s="24" t="s">
        <v>1239</v>
      </c>
      <c r="X521" s="24" t="s">
        <v>1239</v>
      </c>
      <c r="Y521" s="24" t="s">
        <v>1239</v>
      </c>
      <c r="Z521" s="24" t="s">
        <v>1256</v>
      </c>
      <c r="AA521" s="24" t="s">
        <v>1302</v>
      </c>
      <c r="AB521" s="24" t="s">
        <v>1306</v>
      </c>
      <c r="AC521" s="24" t="s">
        <v>1239</v>
      </c>
      <c r="AD521" s="24" t="s">
        <v>1317</v>
      </c>
    </row>
    <row r="522" spans="1:30" ht="15.75" x14ac:dyDescent="0.25">
      <c r="A522" s="24" t="s">
        <v>60</v>
      </c>
      <c r="B522" s="24" t="s">
        <v>928</v>
      </c>
      <c r="C522" s="27" t="s">
        <v>841</v>
      </c>
      <c r="D522" s="27" t="s">
        <v>904</v>
      </c>
      <c r="E522" s="27">
        <v>7776734</v>
      </c>
      <c r="F522" s="27">
        <v>592029</v>
      </c>
      <c r="G522" s="24" t="s">
        <v>1066</v>
      </c>
      <c r="H522" s="24">
        <v>-20.1042977993405</v>
      </c>
      <c r="I522" s="24">
        <v>-44.119670964655</v>
      </c>
      <c r="J522" s="24" t="s">
        <v>1017</v>
      </c>
      <c r="K522" s="24" t="s">
        <v>1046</v>
      </c>
      <c r="L522" s="24" t="s">
        <v>1075</v>
      </c>
      <c r="M522" s="24" t="s">
        <v>1099</v>
      </c>
      <c r="N522" s="24">
        <v>1986</v>
      </c>
      <c r="O522" s="24" t="s">
        <v>1180</v>
      </c>
      <c r="P522" s="78">
        <v>22.5</v>
      </c>
      <c r="Q522" s="78">
        <v>11394</v>
      </c>
      <c r="R522" s="78">
        <v>22200</v>
      </c>
      <c r="S522" s="78"/>
      <c r="T522" s="83">
        <v>44888</v>
      </c>
      <c r="U522" s="24"/>
      <c r="V522" s="24" t="s">
        <v>1246</v>
      </c>
      <c r="W522" s="24"/>
      <c r="X522" s="24" t="s">
        <v>1241</v>
      </c>
      <c r="Y522" s="24"/>
      <c r="Z522" s="24"/>
      <c r="AA522" s="24"/>
      <c r="AB522" s="24"/>
      <c r="AC522" s="24"/>
      <c r="AD522" s="24"/>
    </row>
    <row r="523" spans="1:30" ht="15.75" x14ac:dyDescent="0.25">
      <c r="A523" s="24" t="s">
        <v>175</v>
      </c>
      <c r="B523" s="24" t="s">
        <v>175</v>
      </c>
      <c r="C523" s="37" t="s">
        <v>874</v>
      </c>
      <c r="D523" s="37" t="s">
        <v>875</v>
      </c>
      <c r="E523" s="27">
        <v>7769389</v>
      </c>
      <c r="F523" s="27">
        <v>658398</v>
      </c>
      <c r="G523" s="24" t="s">
        <v>1083</v>
      </c>
      <c r="H523" s="24">
        <v>-20.166753381563002</v>
      </c>
      <c r="I523" s="24">
        <v>-43.4847075455884</v>
      </c>
      <c r="J523" s="24" t="s">
        <v>1017</v>
      </c>
      <c r="K523" s="24" t="s">
        <v>1046</v>
      </c>
      <c r="L523" s="24" t="s">
        <v>874</v>
      </c>
      <c r="M523" s="24" t="s">
        <v>1103</v>
      </c>
      <c r="N523" s="66">
        <v>1988</v>
      </c>
      <c r="O523" s="24" t="s">
        <v>1174</v>
      </c>
      <c r="P523" s="78">
        <v>70</v>
      </c>
      <c r="Q523" s="78">
        <v>6170000</v>
      </c>
      <c r="R523" s="78">
        <v>6500000</v>
      </c>
      <c r="S523" s="78" t="s">
        <v>33</v>
      </c>
      <c r="T523" s="90">
        <v>44530</v>
      </c>
      <c r="U523" s="24" t="s">
        <v>1241</v>
      </c>
      <c r="V523" s="24" t="s">
        <v>1245</v>
      </c>
      <c r="W523" s="24" t="s">
        <v>1239</v>
      </c>
      <c r="X523" s="24" t="s">
        <v>1239</v>
      </c>
      <c r="Y523" s="24" t="s">
        <v>1241</v>
      </c>
      <c r="Z523" s="24" t="s">
        <v>1256</v>
      </c>
      <c r="AA523" s="24" t="s">
        <v>1302</v>
      </c>
      <c r="AB523" s="100" t="s">
        <v>1306</v>
      </c>
      <c r="AC523" s="100" t="s">
        <v>1239</v>
      </c>
      <c r="AD523" s="24"/>
    </row>
    <row r="524" spans="1:30" ht="15.75" x14ac:dyDescent="0.25">
      <c r="A524" s="24" t="s">
        <v>372</v>
      </c>
      <c r="B524" s="24" t="s">
        <v>929</v>
      </c>
      <c r="C524" s="27" t="s">
        <v>849</v>
      </c>
      <c r="D524" s="27" t="s">
        <v>850</v>
      </c>
      <c r="E524" s="27">
        <v>7830346</v>
      </c>
      <c r="F524" s="27">
        <v>689751</v>
      </c>
      <c r="G524" s="24" t="s">
        <v>1066</v>
      </c>
      <c r="H524" s="24">
        <v>-19.612921103722599</v>
      </c>
      <c r="I524" s="24">
        <v>-43.190644265902499</v>
      </c>
      <c r="J524" s="24" t="s">
        <v>1017</v>
      </c>
      <c r="K524" s="24" t="s">
        <v>1046</v>
      </c>
      <c r="L524" s="24" t="s">
        <v>849</v>
      </c>
      <c r="M524" s="24" t="s">
        <v>1103</v>
      </c>
      <c r="N524" s="24">
        <v>1995</v>
      </c>
      <c r="O524" s="24" t="s">
        <v>66</v>
      </c>
      <c r="P524" s="78"/>
      <c r="Q524" s="78">
        <v>20338810</v>
      </c>
      <c r="R524" s="78" t="s">
        <v>1157</v>
      </c>
      <c r="S524" s="78"/>
      <c r="T524" s="90">
        <v>44742</v>
      </c>
      <c r="U524" s="24"/>
      <c r="V524" s="24" t="s">
        <v>1157</v>
      </c>
      <c r="W524" s="24"/>
      <c r="X524" s="24" t="s">
        <v>1241</v>
      </c>
      <c r="Y524" s="24" t="s">
        <v>1240</v>
      </c>
      <c r="Z524" s="24"/>
      <c r="AA524" s="24"/>
      <c r="AB524" s="24"/>
      <c r="AC524" s="24"/>
      <c r="AD524" s="24"/>
    </row>
    <row r="525" spans="1:30" ht="15.75" x14ac:dyDescent="0.25">
      <c r="A525" s="24" t="s">
        <v>372</v>
      </c>
      <c r="B525" s="24" t="s">
        <v>930</v>
      </c>
      <c r="C525" s="27" t="s">
        <v>849</v>
      </c>
      <c r="D525" s="24" t="s">
        <v>850</v>
      </c>
      <c r="E525" s="27">
        <v>7830886</v>
      </c>
      <c r="F525" s="27">
        <v>690413</v>
      </c>
      <c r="G525" s="24" t="s">
        <v>1066</v>
      </c>
      <c r="H525" s="24">
        <v>-19.607980027310902</v>
      </c>
      <c r="I525" s="24">
        <v>-43.184388936039603</v>
      </c>
      <c r="J525" s="24" t="s">
        <v>1017</v>
      </c>
      <c r="K525" s="24" t="s">
        <v>1046</v>
      </c>
      <c r="L525" s="24" t="s">
        <v>849</v>
      </c>
      <c r="M525" s="24" t="s">
        <v>1102</v>
      </c>
      <c r="N525" s="24">
        <v>1997</v>
      </c>
      <c r="O525" s="24" t="s">
        <v>66</v>
      </c>
      <c r="P525" s="78"/>
      <c r="Q525" s="78">
        <v>8841000</v>
      </c>
      <c r="R525" s="78" t="s">
        <v>1157</v>
      </c>
      <c r="S525" s="78"/>
      <c r="T525" s="85">
        <v>44742</v>
      </c>
      <c r="U525" s="24"/>
      <c r="V525" s="24" t="s">
        <v>1157</v>
      </c>
      <c r="W525" s="24"/>
      <c r="X525" s="24" t="s">
        <v>1241</v>
      </c>
      <c r="Y525" s="24" t="s">
        <v>1240</v>
      </c>
      <c r="Z525" s="24"/>
      <c r="AA525" s="24"/>
      <c r="AB525" s="24"/>
      <c r="AC525" s="24"/>
      <c r="AD525" s="24"/>
    </row>
    <row r="526" spans="1:30" ht="15.75" x14ac:dyDescent="0.25">
      <c r="A526" s="24" t="s">
        <v>372</v>
      </c>
      <c r="B526" s="24" t="s">
        <v>931</v>
      </c>
      <c r="C526" s="27" t="s">
        <v>849</v>
      </c>
      <c r="D526" s="24" t="s">
        <v>850</v>
      </c>
      <c r="E526" s="27">
        <v>7830960</v>
      </c>
      <c r="F526" s="27">
        <v>691324</v>
      </c>
      <c r="G526" s="24" t="s">
        <v>1066</v>
      </c>
      <c r="H526" s="24">
        <v>-19.607223881059198</v>
      </c>
      <c r="I526" s="24">
        <v>-43.175713253092297</v>
      </c>
      <c r="J526" s="24" t="s">
        <v>1017</v>
      </c>
      <c r="K526" s="24" t="s">
        <v>1046</v>
      </c>
      <c r="L526" s="24" t="s">
        <v>849</v>
      </c>
      <c r="M526" s="24" t="s">
        <v>1102</v>
      </c>
      <c r="N526" s="24">
        <v>2002</v>
      </c>
      <c r="O526" s="24" t="s">
        <v>66</v>
      </c>
      <c r="P526" s="78"/>
      <c r="Q526" s="78">
        <v>3753504</v>
      </c>
      <c r="R526" s="78" t="s">
        <v>1157</v>
      </c>
      <c r="S526" s="78"/>
      <c r="T526" s="90">
        <v>44313</v>
      </c>
      <c r="U526" s="24"/>
      <c r="V526" s="24" t="s">
        <v>1157</v>
      </c>
      <c r="W526" s="24"/>
      <c r="X526" s="24" t="s">
        <v>1241</v>
      </c>
      <c r="Y526" s="24" t="s">
        <v>1240</v>
      </c>
      <c r="Z526" s="24"/>
      <c r="AA526" s="24"/>
      <c r="AB526" s="100"/>
      <c r="AC526" s="100"/>
      <c r="AD526" s="24"/>
    </row>
    <row r="527" spans="1:30" ht="15.75" x14ac:dyDescent="0.25">
      <c r="A527" s="24" t="s">
        <v>372</v>
      </c>
      <c r="B527" s="24" t="s">
        <v>932</v>
      </c>
      <c r="C527" s="27" t="s">
        <v>849</v>
      </c>
      <c r="D527" s="24" t="s">
        <v>850</v>
      </c>
      <c r="E527" s="27">
        <v>7831172</v>
      </c>
      <c r="F527" s="27">
        <v>691613</v>
      </c>
      <c r="G527" s="24" t="s">
        <v>1066</v>
      </c>
      <c r="H527" s="24">
        <v>-19.605281076611199</v>
      </c>
      <c r="I527" s="24">
        <v>-43.172980291277099</v>
      </c>
      <c r="J527" s="24" t="s">
        <v>1017</v>
      </c>
      <c r="K527" s="24" t="s">
        <v>1046</v>
      </c>
      <c r="L527" s="24" t="s">
        <v>849</v>
      </c>
      <c r="M527" s="24" t="s">
        <v>1102</v>
      </c>
      <c r="N527" s="24">
        <v>2002</v>
      </c>
      <c r="O527" s="24" t="s">
        <v>66</v>
      </c>
      <c r="P527" s="78"/>
      <c r="Q527" s="78">
        <v>12250000</v>
      </c>
      <c r="R527" s="78" t="s">
        <v>1157</v>
      </c>
      <c r="S527" s="78"/>
      <c r="T527" s="90">
        <v>44313</v>
      </c>
      <c r="U527" s="24"/>
      <c r="V527" s="24" t="s">
        <v>1157</v>
      </c>
      <c r="W527" s="24"/>
      <c r="X527" s="24" t="s">
        <v>1241</v>
      </c>
      <c r="Y527" s="24" t="s">
        <v>1240</v>
      </c>
      <c r="Z527" s="24"/>
      <c r="AA527" s="24"/>
      <c r="AB527" s="24"/>
      <c r="AC527" s="24"/>
      <c r="AD527" s="24"/>
    </row>
    <row r="528" spans="1:30" ht="15.75" x14ac:dyDescent="0.25">
      <c r="A528" s="24" t="s">
        <v>60</v>
      </c>
      <c r="B528" s="24" t="s">
        <v>935</v>
      </c>
      <c r="C528" s="27" t="s">
        <v>933</v>
      </c>
      <c r="D528" s="27" t="s">
        <v>934</v>
      </c>
      <c r="E528" s="27">
        <v>9292596</v>
      </c>
      <c r="F528" s="27">
        <v>572973</v>
      </c>
      <c r="G528" s="24" t="s">
        <v>1084</v>
      </c>
      <c r="H528" s="24">
        <v>-6.3996870000000001</v>
      </c>
      <c r="I528" s="24">
        <v>-50.340167000000001</v>
      </c>
      <c r="J528" s="24" t="s">
        <v>1017</v>
      </c>
      <c r="K528" s="24" t="s">
        <v>1018</v>
      </c>
      <c r="L528" s="24" t="s">
        <v>1035</v>
      </c>
      <c r="M528" s="24" t="s">
        <v>363</v>
      </c>
      <c r="N528" s="24">
        <v>2017</v>
      </c>
      <c r="O528" s="24" t="s">
        <v>1180</v>
      </c>
      <c r="P528" s="78">
        <v>8.5</v>
      </c>
      <c r="Q528" s="78">
        <v>188680.72</v>
      </c>
      <c r="R528" s="78">
        <v>188680.72</v>
      </c>
      <c r="S528" s="78"/>
      <c r="T528" s="89" t="s">
        <v>1157</v>
      </c>
      <c r="U528" s="24"/>
      <c r="V528" s="24" t="s">
        <v>1246</v>
      </c>
      <c r="W528" s="24"/>
      <c r="X528" s="24" t="s">
        <v>1241</v>
      </c>
      <c r="Y528" s="24"/>
      <c r="Z528" s="24"/>
      <c r="AA528" s="24"/>
      <c r="AB528" s="24"/>
      <c r="AC528" s="24"/>
      <c r="AD528" s="24"/>
    </row>
    <row r="529" spans="1:30" ht="15.75" x14ac:dyDescent="0.25">
      <c r="A529" s="24" t="s">
        <v>60</v>
      </c>
      <c r="B529" s="24" t="s">
        <v>936</v>
      </c>
      <c r="C529" s="27" t="s">
        <v>933</v>
      </c>
      <c r="D529" s="24" t="s">
        <v>934</v>
      </c>
      <c r="E529" s="27">
        <v>9286443</v>
      </c>
      <c r="F529" s="27">
        <v>585280</v>
      </c>
      <c r="G529" s="24" t="s">
        <v>1084</v>
      </c>
      <c r="H529" s="24">
        <v>-6.4551340000000001</v>
      </c>
      <c r="I529" s="24">
        <v>-50.228821000000003</v>
      </c>
      <c r="J529" s="24" t="s">
        <v>1017</v>
      </c>
      <c r="K529" s="24" t="s">
        <v>1018</v>
      </c>
      <c r="L529" s="24" t="s">
        <v>1035</v>
      </c>
      <c r="M529" s="24" t="s">
        <v>363</v>
      </c>
      <c r="N529" s="24">
        <v>2017</v>
      </c>
      <c r="O529" s="24" t="s">
        <v>1180</v>
      </c>
      <c r="P529" s="78">
        <v>8.7799999999999994</v>
      </c>
      <c r="Q529" s="78">
        <v>34000</v>
      </c>
      <c r="R529" s="78">
        <v>34000</v>
      </c>
      <c r="S529" s="78"/>
      <c r="T529" s="83" t="s">
        <v>1157</v>
      </c>
      <c r="U529" s="24"/>
      <c r="V529" s="24" t="s">
        <v>1246</v>
      </c>
      <c r="W529" s="24"/>
      <c r="X529" s="24" t="s">
        <v>1241</v>
      </c>
      <c r="Y529" s="24"/>
      <c r="Z529" s="24"/>
      <c r="AA529" s="24"/>
      <c r="AB529" s="24"/>
      <c r="AC529" s="24"/>
      <c r="AD529" s="24"/>
    </row>
    <row r="530" spans="1:30" ht="15.75" x14ac:dyDescent="0.25">
      <c r="A530" s="24" t="s">
        <v>60</v>
      </c>
      <c r="B530" s="30" t="s">
        <v>937</v>
      </c>
      <c r="C530" s="24" t="s">
        <v>849</v>
      </c>
      <c r="D530" s="24" t="s">
        <v>869</v>
      </c>
      <c r="E530" s="27">
        <v>-19.627199999999998</v>
      </c>
      <c r="F530" s="27">
        <v>-43.238573000000002</v>
      </c>
      <c r="G530" s="24" t="s">
        <v>1020</v>
      </c>
      <c r="H530" s="24">
        <v>-19.627199999999998</v>
      </c>
      <c r="I530" s="24">
        <v>-43.238573000000002</v>
      </c>
      <c r="J530" s="24" t="s">
        <v>1017</v>
      </c>
      <c r="K530" s="24" t="s">
        <v>1046</v>
      </c>
      <c r="L530" s="24" t="s">
        <v>849</v>
      </c>
      <c r="M530" s="24" t="s">
        <v>1102</v>
      </c>
      <c r="N530" s="24">
        <v>1981</v>
      </c>
      <c r="O530" s="24" t="s">
        <v>66</v>
      </c>
      <c r="P530" s="24" t="s">
        <v>1157</v>
      </c>
      <c r="Q530" s="78">
        <v>8400</v>
      </c>
      <c r="R530" s="78" t="s">
        <v>1157</v>
      </c>
      <c r="S530" s="78"/>
      <c r="T530" s="85" t="s">
        <v>1157</v>
      </c>
      <c r="U530" s="24"/>
      <c r="V530" s="24" t="s">
        <v>1157</v>
      </c>
      <c r="W530" s="24"/>
      <c r="X530" s="24" t="s">
        <v>1241</v>
      </c>
      <c r="Y530" s="24"/>
      <c r="Z530" s="24"/>
      <c r="AA530" s="24"/>
      <c r="AB530" s="24"/>
      <c r="AC530" s="24"/>
      <c r="AD530" s="24"/>
    </row>
    <row r="531" spans="1:30" ht="15.75" x14ac:dyDescent="0.25">
      <c r="A531" s="24" t="s">
        <v>373</v>
      </c>
      <c r="B531" s="24" t="s">
        <v>938</v>
      </c>
      <c r="C531" s="27" t="s">
        <v>849</v>
      </c>
      <c r="D531" s="24" t="s">
        <v>886</v>
      </c>
      <c r="E531" s="27">
        <v>7826965</v>
      </c>
      <c r="F531" s="27">
        <v>680099</v>
      </c>
      <c r="G531" s="24" t="s">
        <v>1066</v>
      </c>
      <c r="H531" s="24">
        <v>-19.644362583106499</v>
      </c>
      <c r="I531" s="24">
        <v>-43.282323839454399</v>
      </c>
      <c r="J531" s="24" t="s">
        <v>1017</v>
      </c>
      <c r="K531" s="24" t="s">
        <v>1046</v>
      </c>
      <c r="L531" s="24" t="s">
        <v>849</v>
      </c>
      <c r="M531" s="24" t="s">
        <v>1103</v>
      </c>
      <c r="N531" s="24">
        <v>2000</v>
      </c>
      <c r="O531" s="24" t="s">
        <v>66</v>
      </c>
      <c r="P531" s="78" t="s">
        <v>1157</v>
      </c>
      <c r="Q531" s="78">
        <v>1500000</v>
      </c>
      <c r="R531" s="78" t="s">
        <v>1157</v>
      </c>
      <c r="S531" s="78"/>
      <c r="T531" s="89">
        <v>44855</v>
      </c>
      <c r="U531" s="24"/>
      <c r="V531" s="24" t="s">
        <v>1157</v>
      </c>
      <c r="W531" s="24"/>
      <c r="X531" s="24" t="s">
        <v>1241</v>
      </c>
      <c r="Y531" s="24"/>
      <c r="Z531" s="24"/>
      <c r="AA531" s="24"/>
      <c r="AB531" s="24"/>
      <c r="AC531" s="24"/>
      <c r="AD531" s="24"/>
    </row>
    <row r="532" spans="1:30" ht="15.75" x14ac:dyDescent="0.25">
      <c r="A532" s="24" t="s">
        <v>373</v>
      </c>
      <c r="B532" s="24" t="s">
        <v>939</v>
      </c>
      <c r="C532" s="27" t="s">
        <v>849</v>
      </c>
      <c r="D532" s="24" t="s">
        <v>886</v>
      </c>
      <c r="E532" s="27">
        <v>7827543</v>
      </c>
      <c r="F532" s="27">
        <v>680092</v>
      </c>
      <c r="G532" s="24" t="s">
        <v>1066</v>
      </c>
      <c r="H532" s="24">
        <v>-19.639142164525701</v>
      </c>
      <c r="I532" s="24">
        <v>-43.282446124509597</v>
      </c>
      <c r="J532" s="24" t="s">
        <v>1017</v>
      </c>
      <c r="K532" s="24" t="s">
        <v>1046</v>
      </c>
      <c r="L532" s="24" t="s">
        <v>849</v>
      </c>
      <c r="M532" s="24" t="s">
        <v>1103</v>
      </c>
      <c r="N532" s="24">
        <v>2000</v>
      </c>
      <c r="O532" s="24" t="s">
        <v>66</v>
      </c>
      <c r="P532" s="78" t="s">
        <v>1157</v>
      </c>
      <c r="Q532" s="78">
        <v>400000</v>
      </c>
      <c r="R532" s="78" t="s">
        <v>1157</v>
      </c>
      <c r="S532" s="78"/>
      <c r="T532" s="90">
        <v>44855</v>
      </c>
      <c r="U532" s="24"/>
      <c r="V532" s="24" t="s">
        <v>1157</v>
      </c>
      <c r="W532" s="24"/>
      <c r="X532" s="24" t="s">
        <v>1241</v>
      </c>
      <c r="Y532" s="24"/>
      <c r="Z532" s="24"/>
      <c r="AA532" s="24"/>
      <c r="AB532" s="24"/>
      <c r="AC532" s="24"/>
      <c r="AD532" s="24"/>
    </row>
    <row r="533" spans="1:30" ht="15.75" x14ac:dyDescent="0.25">
      <c r="A533" s="24" t="s">
        <v>20</v>
      </c>
      <c r="B533" s="24" t="s">
        <v>20</v>
      </c>
      <c r="C533" s="27" t="s">
        <v>633</v>
      </c>
      <c r="D533" s="24" t="s">
        <v>940</v>
      </c>
      <c r="E533" s="27">
        <v>-6.118703</v>
      </c>
      <c r="F533" s="27">
        <v>-50.305256</v>
      </c>
      <c r="G533" s="24" t="s">
        <v>1020</v>
      </c>
      <c r="H533" s="24">
        <v>-6.118703</v>
      </c>
      <c r="I533" s="24">
        <v>-50.305256</v>
      </c>
      <c r="J533" s="24" t="s">
        <v>1017</v>
      </c>
      <c r="K533" s="24" t="s">
        <v>1018</v>
      </c>
      <c r="L533" s="24" t="s">
        <v>1031</v>
      </c>
      <c r="M533" s="24" t="s">
        <v>1102</v>
      </c>
      <c r="N533" s="24">
        <v>1990</v>
      </c>
      <c r="O533" s="24" t="s">
        <v>66</v>
      </c>
      <c r="P533" s="78" t="s">
        <v>1157</v>
      </c>
      <c r="Q533" s="78">
        <v>2669696</v>
      </c>
      <c r="R533" s="78" t="s">
        <v>1157</v>
      </c>
      <c r="S533" s="78"/>
      <c r="T533" s="90"/>
      <c r="U533" s="24"/>
      <c r="V533" s="24" t="s">
        <v>1157</v>
      </c>
      <c r="W533" s="24"/>
      <c r="X533" s="24" t="s">
        <v>1239</v>
      </c>
      <c r="Y533" s="24"/>
      <c r="Z533" s="24"/>
      <c r="AA533" s="24"/>
      <c r="AB533" s="24"/>
      <c r="AC533" s="24"/>
      <c r="AD533" s="24" t="s">
        <v>1318</v>
      </c>
    </row>
    <row r="534" spans="1:30" ht="15.75" x14ac:dyDescent="0.25">
      <c r="A534" s="24" t="s">
        <v>23</v>
      </c>
      <c r="B534" s="24" t="s">
        <v>23</v>
      </c>
      <c r="C534" s="27" t="s">
        <v>633</v>
      </c>
      <c r="D534" s="24" t="s">
        <v>940</v>
      </c>
      <c r="E534" s="27">
        <v>-6.1200570000000001</v>
      </c>
      <c r="F534" s="27">
        <v>-50.302424999999999</v>
      </c>
      <c r="G534" s="24" t="s">
        <v>1020</v>
      </c>
      <c r="H534" s="24">
        <v>-6.1200570000000001</v>
      </c>
      <c r="I534" s="24">
        <v>-50.302424999999999</v>
      </c>
      <c r="J534" s="24" t="s">
        <v>1017</v>
      </c>
      <c r="K534" s="24" t="s">
        <v>1018</v>
      </c>
      <c r="L534" s="24" t="s">
        <v>1031</v>
      </c>
      <c r="M534" s="24" t="s">
        <v>1102</v>
      </c>
      <c r="N534" s="24">
        <v>1990</v>
      </c>
      <c r="O534" s="24" t="s">
        <v>66</v>
      </c>
      <c r="P534" s="78" t="s">
        <v>1157</v>
      </c>
      <c r="Q534" s="78">
        <v>1965306</v>
      </c>
      <c r="R534" s="78" t="s">
        <v>1157</v>
      </c>
      <c r="S534" s="78"/>
      <c r="T534" s="88"/>
      <c r="U534" s="24"/>
      <c r="V534" s="24" t="s">
        <v>1157</v>
      </c>
      <c r="W534" s="24"/>
      <c r="X534" s="24" t="s">
        <v>1239</v>
      </c>
      <c r="Y534" s="24"/>
      <c r="Z534" s="24"/>
      <c r="AA534" s="24"/>
      <c r="AB534" s="61"/>
      <c r="AC534" s="61"/>
      <c r="AD534" s="24" t="s">
        <v>1318</v>
      </c>
    </row>
    <row r="535" spans="1:30" ht="15.75" x14ac:dyDescent="0.25">
      <c r="A535" s="24" t="s">
        <v>60</v>
      </c>
      <c r="B535" s="24" t="s">
        <v>941</v>
      </c>
      <c r="C535" s="27" t="s">
        <v>933</v>
      </c>
      <c r="D535" s="37" t="s">
        <v>934</v>
      </c>
      <c r="E535" s="27">
        <v>9293144</v>
      </c>
      <c r="F535" s="27">
        <v>575220</v>
      </c>
      <c r="G535" s="24" t="s">
        <v>1084</v>
      </c>
      <c r="H535" s="24">
        <v>-6.3947130000000003</v>
      </c>
      <c r="I535" s="24">
        <v>-50.320073000000001</v>
      </c>
      <c r="J535" s="24" t="s">
        <v>1017</v>
      </c>
      <c r="K535" s="24" t="s">
        <v>1018</v>
      </c>
      <c r="L535" s="24" t="s">
        <v>1035</v>
      </c>
      <c r="M535" s="24" t="s">
        <v>363</v>
      </c>
      <c r="N535" s="24">
        <v>2017</v>
      </c>
      <c r="O535" s="24" t="s">
        <v>1180</v>
      </c>
      <c r="P535" s="78">
        <v>14.61</v>
      </c>
      <c r="Q535" s="78">
        <v>142303</v>
      </c>
      <c r="R535" s="78">
        <v>165320</v>
      </c>
      <c r="S535" s="78"/>
      <c r="T535" s="83" t="s">
        <v>1157</v>
      </c>
      <c r="U535" s="24"/>
      <c r="V535" s="24" t="s">
        <v>1246</v>
      </c>
      <c r="W535" s="24"/>
      <c r="X535" s="24" t="s">
        <v>1241</v>
      </c>
      <c r="Y535" s="24"/>
      <c r="Z535" s="24"/>
      <c r="AA535" s="24"/>
      <c r="AB535" s="24"/>
      <c r="AC535" s="24"/>
      <c r="AD535" s="24"/>
    </row>
    <row r="536" spans="1:30" ht="15.75" x14ac:dyDescent="0.25">
      <c r="A536" s="24" t="s">
        <v>60</v>
      </c>
      <c r="B536" s="24" t="s">
        <v>942</v>
      </c>
      <c r="C536" s="27" t="s">
        <v>841</v>
      </c>
      <c r="D536" s="27" t="s">
        <v>842</v>
      </c>
      <c r="E536" s="27">
        <v>7792613</v>
      </c>
      <c r="F536" s="27">
        <v>617968</v>
      </c>
      <c r="G536" s="24" t="s">
        <v>1066</v>
      </c>
      <c r="H536" s="24">
        <v>-19.959420423489</v>
      </c>
      <c r="I536" s="24">
        <v>-43.872600030440303</v>
      </c>
      <c r="J536" s="24" t="s">
        <v>1017</v>
      </c>
      <c r="K536" s="24" t="s">
        <v>1046</v>
      </c>
      <c r="L536" s="24" t="s">
        <v>1068</v>
      </c>
      <c r="M536" s="24" t="s">
        <v>1102</v>
      </c>
      <c r="N536" s="24">
        <v>1974</v>
      </c>
      <c r="O536" s="24" t="s">
        <v>66</v>
      </c>
      <c r="P536" s="78">
        <v>28</v>
      </c>
      <c r="Q536" s="78">
        <v>40698.199999999997</v>
      </c>
      <c r="R536" s="78" t="s">
        <v>1157</v>
      </c>
      <c r="S536" s="78"/>
      <c r="T536" s="83" t="s">
        <v>1157</v>
      </c>
      <c r="U536" s="24"/>
      <c r="V536" s="24" t="s">
        <v>1157</v>
      </c>
      <c r="W536" s="24"/>
      <c r="X536" s="24" t="s">
        <v>1241</v>
      </c>
      <c r="Y536" s="24"/>
      <c r="Z536" s="24"/>
      <c r="AA536" s="24"/>
      <c r="AB536" s="24"/>
      <c r="AC536" s="24"/>
      <c r="AD536" s="24"/>
    </row>
    <row r="537" spans="1:30" ht="15.75" x14ac:dyDescent="0.25">
      <c r="A537" s="24" t="s">
        <v>60</v>
      </c>
      <c r="B537" s="34" t="s">
        <v>943</v>
      </c>
      <c r="C537" s="24" t="s">
        <v>838</v>
      </c>
      <c r="D537" s="24" t="s">
        <v>839</v>
      </c>
      <c r="E537" s="24">
        <v>7793570</v>
      </c>
      <c r="F537" s="24">
        <v>647898</v>
      </c>
      <c r="G537" s="24" t="s">
        <v>1066</v>
      </c>
      <c r="H537" s="27">
        <v>-19.9487280812235</v>
      </c>
      <c r="I537" s="27">
        <v>-43.586699628212003</v>
      </c>
      <c r="J537" s="24" t="s">
        <v>1017</v>
      </c>
      <c r="K537" s="24" t="s">
        <v>1046</v>
      </c>
      <c r="L537" s="24" t="s">
        <v>1067</v>
      </c>
      <c r="M537" s="24" t="s">
        <v>1099</v>
      </c>
      <c r="N537" s="24" t="s">
        <v>1157</v>
      </c>
      <c r="O537" s="24" t="s">
        <v>1180</v>
      </c>
      <c r="P537" s="24">
        <v>7.25</v>
      </c>
      <c r="Q537" s="78">
        <v>300</v>
      </c>
      <c r="R537" s="78">
        <v>2485.89</v>
      </c>
      <c r="S537" s="78"/>
      <c r="T537" s="89" t="s">
        <v>1157</v>
      </c>
      <c r="U537" s="24"/>
      <c r="V537" s="24" t="s">
        <v>66</v>
      </c>
      <c r="W537" s="24"/>
      <c r="X537" s="24" t="s">
        <v>1241</v>
      </c>
      <c r="Y537" s="24"/>
      <c r="Z537" s="24"/>
      <c r="AA537" s="24"/>
      <c r="AB537" s="61"/>
      <c r="AC537" s="61"/>
      <c r="AD537" s="24"/>
    </row>
    <row r="538" spans="1:30" ht="15.75" x14ac:dyDescent="0.25">
      <c r="A538" s="24" t="s">
        <v>371</v>
      </c>
      <c r="B538" s="24" t="s">
        <v>944</v>
      </c>
      <c r="C538" s="24" t="s">
        <v>841</v>
      </c>
      <c r="D538" s="24" t="s">
        <v>842</v>
      </c>
      <c r="E538" s="27">
        <v>7791036</v>
      </c>
      <c r="F538" s="27">
        <v>615609</v>
      </c>
      <c r="G538" s="24" t="s">
        <v>1066</v>
      </c>
      <c r="H538" s="24">
        <v>-19.973810417073398</v>
      </c>
      <c r="I538" s="24">
        <v>-43.895042174750898</v>
      </c>
      <c r="J538" s="24" t="s">
        <v>1017</v>
      </c>
      <c r="K538" s="24" t="s">
        <v>1046</v>
      </c>
      <c r="L538" s="24" t="s">
        <v>1068</v>
      </c>
      <c r="M538" s="24" t="s">
        <v>1102</v>
      </c>
      <c r="N538" s="24">
        <v>1989</v>
      </c>
      <c r="O538" s="24" t="s">
        <v>66</v>
      </c>
      <c r="P538" s="78">
        <v>12.5</v>
      </c>
      <c r="Q538" s="78">
        <v>2217541</v>
      </c>
      <c r="R538" s="78" t="s">
        <v>1157</v>
      </c>
      <c r="S538" s="78"/>
      <c r="T538" s="83" t="s">
        <v>1157</v>
      </c>
      <c r="U538" s="24"/>
      <c r="V538" s="24" t="s">
        <v>1157</v>
      </c>
      <c r="W538" s="24"/>
      <c r="X538" s="24" t="s">
        <v>1241</v>
      </c>
      <c r="Y538" s="24"/>
      <c r="Z538" s="24"/>
      <c r="AA538" s="24"/>
      <c r="AB538" s="61"/>
      <c r="AC538" s="61"/>
      <c r="AD538" s="24"/>
    </row>
    <row r="539" spans="1:30" ht="31.5" x14ac:dyDescent="0.25">
      <c r="A539" s="24" t="s">
        <v>47</v>
      </c>
      <c r="B539" s="24" t="s">
        <v>47</v>
      </c>
      <c r="C539" s="27" t="s">
        <v>633</v>
      </c>
      <c r="D539" s="40" t="s">
        <v>940</v>
      </c>
      <c r="E539" s="27">
        <v>9328104</v>
      </c>
      <c r="F539" s="27">
        <v>578403</v>
      </c>
      <c r="G539" s="24" t="s">
        <v>1084</v>
      </c>
      <c r="H539" s="24">
        <v>-6.0781610130230703</v>
      </c>
      <c r="I539" s="24">
        <v>-50.2914730753265</v>
      </c>
      <c r="J539" s="24" t="s">
        <v>1017</v>
      </c>
      <c r="K539" s="24" t="s">
        <v>1018</v>
      </c>
      <c r="L539" s="24" t="s">
        <v>1031</v>
      </c>
      <c r="M539" s="24" t="s">
        <v>363</v>
      </c>
      <c r="N539" s="24">
        <v>1998</v>
      </c>
      <c r="O539" s="24" t="s">
        <v>1177</v>
      </c>
      <c r="P539" s="78">
        <v>23</v>
      </c>
      <c r="Q539" s="78">
        <v>12995662</v>
      </c>
      <c r="R539" s="78">
        <v>12995662</v>
      </c>
      <c r="S539" s="78" t="s">
        <v>33</v>
      </c>
      <c r="T539" s="84">
        <v>44883</v>
      </c>
      <c r="U539" s="24" t="s">
        <v>1239</v>
      </c>
      <c r="V539" s="24" t="s">
        <v>1246</v>
      </c>
      <c r="W539" s="24" t="s">
        <v>1241</v>
      </c>
      <c r="X539" s="24" t="s">
        <v>1239</v>
      </c>
      <c r="Y539" s="24" t="s">
        <v>1239</v>
      </c>
      <c r="Z539" s="24" t="s">
        <v>1256</v>
      </c>
      <c r="AA539" s="24" t="s">
        <v>1293</v>
      </c>
      <c r="AB539" s="61" t="s">
        <v>1306</v>
      </c>
      <c r="AC539" s="61" t="s">
        <v>1239</v>
      </c>
      <c r="AD539" s="24" t="s">
        <v>1319</v>
      </c>
    </row>
    <row r="540" spans="1:30" ht="15.75" x14ac:dyDescent="0.25">
      <c r="A540" s="24" t="s">
        <v>56</v>
      </c>
      <c r="B540" s="24" t="s">
        <v>56</v>
      </c>
      <c r="C540" s="27" t="s">
        <v>945</v>
      </c>
      <c r="D540" s="27" t="s">
        <v>946</v>
      </c>
      <c r="E540" s="27">
        <v>7880098</v>
      </c>
      <c r="F540" s="27">
        <v>433082</v>
      </c>
      <c r="G540" s="24" t="s">
        <v>1085</v>
      </c>
      <c r="H540" s="24">
        <v>-19.171285086503602</v>
      </c>
      <c r="I540" s="24">
        <v>-57.636444842986798</v>
      </c>
      <c r="J540" s="24" t="s">
        <v>1017</v>
      </c>
      <c r="K540" s="24" t="s">
        <v>1086</v>
      </c>
      <c r="L540" s="24" t="s">
        <v>945</v>
      </c>
      <c r="M540" s="24" t="s">
        <v>1098</v>
      </c>
      <c r="N540" s="24">
        <v>2007</v>
      </c>
      <c r="O540" s="24" t="s">
        <v>1180</v>
      </c>
      <c r="P540" s="78">
        <v>4.25</v>
      </c>
      <c r="Q540" s="78">
        <v>2202</v>
      </c>
      <c r="R540" s="78">
        <v>36708</v>
      </c>
      <c r="S540" s="78" t="s">
        <v>33</v>
      </c>
      <c r="T540" s="90">
        <v>44075</v>
      </c>
      <c r="U540" s="24" t="s">
        <v>1239</v>
      </c>
      <c r="V540" s="24" t="s">
        <v>1157</v>
      </c>
      <c r="W540" s="24" t="s">
        <v>1241</v>
      </c>
      <c r="X540" s="24" t="s">
        <v>1239</v>
      </c>
      <c r="Y540" s="24" t="s">
        <v>1239</v>
      </c>
      <c r="Z540" s="24" t="s">
        <v>1256</v>
      </c>
      <c r="AA540" s="24" t="s">
        <v>60</v>
      </c>
      <c r="AB540" s="61" t="s">
        <v>1306</v>
      </c>
      <c r="AC540" s="61" t="s">
        <v>1239</v>
      </c>
      <c r="AD540" s="24" t="s">
        <v>1320</v>
      </c>
    </row>
    <row r="541" spans="1:30" ht="15.75" x14ac:dyDescent="0.25">
      <c r="A541" s="24" t="s">
        <v>62</v>
      </c>
      <c r="B541" s="24" t="s">
        <v>62</v>
      </c>
      <c r="C541" s="27" t="s">
        <v>945</v>
      </c>
      <c r="D541" s="27" t="s">
        <v>946</v>
      </c>
      <c r="E541" s="27">
        <v>7877945</v>
      </c>
      <c r="F541" s="27">
        <v>435166</v>
      </c>
      <c r="G541" s="24" t="s">
        <v>1085</v>
      </c>
      <c r="H541" s="24">
        <v>-19.190809341807</v>
      </c>
      <c r="I541" s="24">
        <v>-57.616697579475201</v>
      </c>
      <c r="J541" s="24" t="s">
        <v>1017</v>
      </c>
      <c r="K541" s="24" t="s">
        <v>1086</v>
      </c>
      <c r="L541" s="24" t="s">
        <v>945</v>
      </c>
      <c r="M541" s="24" t="s">
        <v>1098</v>
      </c>
      <c r="N541" s="24">
        <v>1987</v>
      </c>
      <c r="O541" s="24" t="s">
        <v>1180</v>
      </c>
      <c r="P541" s="78">
        <v>10.08</v>
      </c>
      <c r="Q541" s="78">
        <v>0</v>
      </c>
      <c r="R541" s="78">
        <v>11198.42</v>
      </c>
      <c r="S541" s="78" t="s">
        <v>33</v>
      </c>
      <c r="T541" s="83">
        <v>44484</v>
      </c>
      <c r="U541" s="24" t="s">
        <v>1241</v>
      </c>
      <c r="V541" s="24" t="s">
        <v>1157</v>
      </c>
      <c r="W541" s="61" t="s">
        <v>1241</v>
      </c>
      <c r="X541" s="24" t="s">
        <v>1239</v>
      </c>
      <c r="Y541" s="24" t="s">
        <v>1239</v>
      </c>
      <c r="Z541" s="61" t="s">
        <v>1256</v>
      </c>
      <c r="AA541" s="61" t="s">
        <v>60</v>
      </c>
      <c r="AB541" s="61" t="s">
        <v>1306</v>
      </c>
      <c r="AC541" s="61" t="s">
        <v>1239</v>
      </c>
      <c r="AD541" s="24" t="s">
        <v>1321</v>
      </c>
    </row>
    <row r="542" spans="1:30" ht="15.75" x14ac:dyDescent="0.25">
      <c r="A542" s="24" t="s">
        <v>69</v>
      </c>
      <c r="B542" s="24" t="s">
        <v>69</v>
      </c>
      <c r="C542" s="37" t="s">
        <v>945</v>
      </c>
      <c r="D542" s="37" t="s">
        <v>946</v>
      </c>
      <c r="E542" s="27">
        <v>7879793</v>
      </c>
      <c r="F542" s="27">
        <v>432761</v>
      </c>
      <c r="G542" s="24" t="s">
        <v>1085</v>
      </c>
      <c r="H542" s="24">
        <v>-19.174030748872699</v>
      </c>
      <c r="I542" s="24">
        <v>-57.639508307598099</v>
      </c>
      <c r="J542" s="24" t="s">
        <v>1017</v>
      </c>
      <c r="K542" s="24" t="s">
        <v>1086</v>
      </c>
      <c r="L542" s="24" t="s">
        <v>945</v>
      </c>
      <c r="M542" s="24" t="s">
        <v>1098</v>
      </c>
      <c r="N542" s="24">
        <v>2007</v>
      </c>
      <c r="O542" s="24" t="s">
        <v>1180</v>
      </c>
      <c r="P542" s="78">
        <v>4.2</v>
      </c>
      <c r="Q542" s="78">
        <v>86380</v>
      </c>
      <c r="R542" s="78">
        <v>125000</v>
      </c>
      <c r="S542" s="78" t="s">
        <v>33</v>
      </c>
      <c r="T542" s="90">
        <v>44075</v>
      </c>
      <c r="U542" s="24" t="s">
        <v>1239</v>
      </c>
      <c r="V542" s="24" t="s">
        <v>1157</v>
      </c>
      <c r="W542" s="24" t="s">
        <v>1241</v>
      </c>
      <c r="X542" s="24" t="s">
        <v>1239</v>
      </c>
      <c r="Y542" s="24" t="s">
        <v>1239</v>
      </c>
      <c r="Z542" s="24" t="s">
        <v>1256</v>
      </c>
      <c r="AA542" s="24" t="s">
        <v>60</v>
      </c>
      <c r="AB542" s="102" t="s">
        <v>1306</v>
      </c>
      <c r="AC542" s="102" t="s">
        <v>1239</v>
      </c>
      <c r="AD542" s="24" t="s">
        <v>1321</v>
      </c>
    </row>
    <row r="543" spans="1:30" ht="15.75" x14ac:dyDescent="0.25">
      <c r="A543" s="24" t="s">
        <v>71</v>
      </c>
      <c r="B543" s="24" t="s">
        <v>71</v>
      </c>
      <c r="C543" s="27" t="s">
        <v>945</v>
      </c>
      <c r="D543" s="24" t="s">
        <v>946</v>
      </c>
      <c r="E543" s="27">
        <v>7877832</v>
      </c>
      <c r="F543" s="27">
        <v>435473</v>
      </c>
      <c r="G543" s="24" t="s">
        <v>1085</v>
      </c>
      <c r="H543" s="24">
        <v>-19.191840313273001</v>
      </c>
      <c r="I543" s="24">
        <v>-57.6137813213996</v>
      </c>
      <c r="J543" s="24" t="s">
        <v>1017</v>
      </c>
      <c r="K543" s="24" t="s">
        <v>1086</v>
      </c>
      <c r="L543" s="24" t="s">
        <v>945</v>
      </c>
      <c r="M543" s="24" t="s">
        <v>1098</v>
      </c>
      <c r="N543" s="24" t="s">
        <v>1158</v>
      </c>
      <c r="O543" s="24" t="s">
        <v>1180</v>
      </c>
      <c r="P543" s="78">
        <v>11.69</v>
      </c>
      <c r="Q543" s="78">
        <v>3910.13</v>
      </c>
      <c r="R543" s="78">
        <v>9531.19</v>
      </c>
      <c r="S543" s="78" t="s">
        <v>33</v>
      </c>
      <c r="T543" s="90">
        <v>44484</v>
      </c>
      <c r="U543" s="24" t="s">
        <v>1241</v>
      </c>
      <c r="V543" s="24" t="s">
        <v>1157</v>
      </c>
      <c r="W543" s="24" t="s">
        <v>1241</v>
      </c>
      <c r="X543" s="24" t="s">
        <v>1239</v>
      </c>
      <c r="Y543" s="24" t="s">
        <v>1239</v>
      </c>
      <c r="Z543" s="24" t="s">
        <v>1256</v>
      </c>
      <c r="AA543" s="24" t="s">
        <v>60</v>
      </c>
      <c r="AB543" s="61" t="s">
        <v>1306</v>
      </c>
      <c r="AC543" s="61" t="s">
        <v>1239</v>
      </c>
      <c r="AD543" s="24" t="s">
        <v>1321</v>
      </c>
    </row>
    <row r="544" spans="1:30" ht="15.75" x14ac:dyDescent="0.25">
      <c r="A544" s="24" t="s">
        <v>60</v>
      </c>
      <c r="B544" s="24" t="s">
        <v>947</v>
      </c>
      <c r="C544" s="27" t="s">
        <v>945</v>
      </c>
      <c r="D544" s="27" t="s">
        <v>946</v>
      </c>
      <c r="E544" s="27">
        <v>7879782</v>
      </c>
      <c r="F544" s="27">
        <v>433132</v>
      </c>
      <c r="G544" s="24" t="s">
        <v>1085</v>
      </c>
      <c r="H544" s="24">
        <v>-19.174142412611801</v>
      </c>
      <c r="I544" s="24">
        <v>-57.6359802798329</v>
      </c>
      <c r="J544" s="24" t="s">
        <v>1017</v>
      </c>
      <c r="K544" s="24" t="s">
        <v>1086</v>
      </c>
      <c r="L544" s="24" t="s">
        <v>945</v>
      </c>
      <c r="M544" s="24" t="s">
        <v>1098</v>
      </c>
      <c r="N544" s="24" t="s">
        <v>1157</v>
      </c>
      <c r="O544" s="24" t="s">
        <v>1180</v>
      </c>
      <c r="P544" s="78">
        <v>7.2</v>
      </c>
      <c r="Q544" s="78">
        <v>0</v>
      </c>
      <c r="R544" s="78">
        <v>37364.660000000003</v>
      </c>
      <c r="S544" s="78"/>
      <c r="T544" s="90">
        <v>44484</v>
      </c>
      <c r="U544" s="24"/>
      <c r="V544" s="24" t="s">
        <v>1157</v>
      </c>
      <c r="W544" s="24"/>
      <c r="X544" s="24" t="s">
        <v>1241</v>
      </c>
      <c r="Y544" s="24"/>
      <c r="Z544" s="24"/>
      <c r="AA544" s="24"/>
      <c r="AB544" s="61"/>
      <c r="AC544" s="61"/>
      <c r="AD544" s="24"/>
    </row>
    <row r="545" spans="1:30" ht="15.75" x14ac:dyDescent="0.25">
      <c r="A545" s="24" t="s">
        <v>75</v>
      </c>
      <c r="B545" s="24" t="s">
        <v>75</v>
      </c>
      <c r="C545" s="24" t="s">
        <v>945</v>
      </c>
      <c r="D545" s="27" t="s">
        <v>946</v>
      </c>
      <c r="E545" s="27">
        <v>7877810</v>
      </c>
      <c r="F545" s="27">
        <v>435388</v>
      </c>
      <c r="G545" s="24" t="s">
        <v>1085</v>
      </c>
      <c r="H545" s="24">
        <v>-19.192036419787701</v>
      </c>
      <c r="I545" s="24">
        <v>-57.614590545456203</v>
      </c>
      <c r="J545" s="24" t="s">
        <v>1017</v>
      </c>
      <c r="K545" s="24" t="s">
        <v>1086</v>
      </c>
      <c r="L545" s="24" t="s">
        <v>945</v>
      </c>
      <c r="M545" s="24" t="s">
        <v>1098</v>
      </c>
      <c r="N545" s="24">
        <v>1987</v>
      </c>
      <c r="O545" s="24" t="s">
        <v>1180</v>
      </c>
      <c r="P545" s="78">
        <v>13.05</v>
      </c>
      <c r="Q545" s="78">
        <v>3664.02</v>
      </c>
      <c r="R545" s="78">
        <v>6561.23</v>
      </c>
      <c r="S545" s="78" t="s">
        <v>33</v>
      </c>
      <c r="T545" s="90">
        <v>44484</v>
      </c>
      <c r="U545" s="24" t="s">
        <v>1239</v>
      </c>
      <c r="V545" s="24" t="s">
        <v>1157</v>
      </c>
      <c r="W545" s="24" t="s">
        <v>1241</v>
      </c>
      <c r="X545" s="24" t="s">
        <v>1239</v>
      </c>
      <c r="Y545" s="24" t="s">
        <v>1239</v>
      </c>
      <c r="Z545" s="24" t="s">
        <v>1256</v>
      </c>
      <c r="AA545" s="24" t="s">
        <v>60</v>
      </c>
      <c r="AB545" s="61" t="s">
        <v>1306</v>
      </c>
      <c r="AC545" s="61" t="s">
        <v>1239</v>
      </c>
      <c r="AD545" s="24" t="s">
        <v>1320</v>
      </c>
    </row>
    <row r="546" spans="1:30" ht="15.75" x14ac:dyDescent="0.25">
      <c r="A546" s="24" t="s">
        <v>60</v>
      </c>
      <c r="B546" s="34" t="s">
        <v>948</v>
      </c>
      <c r="C546" s="24" t="s">
        <v>933</v>
      </c>
      <c r="D546" s="24" t="s">
        <v>934</v>
      </c>
      <c r="E546" s="24">
        <v>9288201</v>
      </c>
      <c r="F546" s="24">
        <v>584505</v>
      </c>
      <c r="G546" s="24" t="s">
        <v>1084</v>
      </c>
      <c r="H546" s="27">
        <v>-6.4390000000000001</v>
      </c>
      <c r="I546" s="27">
        <v>-50.235805999999997</v>
      </c>
      <c r="J546" s="24" t="s">
        <v>1017</v>
      </c>
      <c r="K546" s="24" t="s">
        <v>1018</v>
      </c>
      <c r="L546" s="24" t="s">
        <v>1035</v>
      </c>
      <c r="M546" s="24" t="s">
        <v>1102</v>
      </c>
      <c r="N546" s="24" t="s">
        <v>1157</v>
      </c>
      <c r="O546" s="24" t="s">
        <v>66</v>
      </c>
      <c r="P546" s="24">
        <v>7.3</v>
      </c>
      <c r="Q546" s="78">
        <v>30114</v>
      </c>
      <c r="R546" s="78" t="s">
        <v>1157</v>
      </c>
      <c r="S546" s="78"/>
      <c r="T546" s="89" t="s">
        <v>1157</v>
      </c>
      <c r="U546" s="24"/>
      <c r="V546" s="24" t="s">
        <v>1157</v>
      </c>
      <c r="W546" s="24"/>
      <c r="X546" s="24" t="s">
        <v>1241</v>
      </c>
      <c r="Y546" s="24"/>
      <c r="Z546" s="24"/>
      <c r="AA546" s="24"/>
      <c r="AB546" s="61"/>
      <c r="AC546" s="61"/>
      <c r="AD546" s="24"/>
    </row>
    <row r="547" spans="1:30" ht="63" x14ac:dyDescent="0.25">
      <c r="A547" s="24" t="s">
        <v>386</v>
      </c>
      <c r="B547" s="24" t="s">
        <v>386</v>
      </c>
      <c r="C547" s="27" t="s">
        <v>949</v>
      </c>
      <c r="D547" s="37" t="s">
        <v>949</v>
      </c>
      <c r="E547" s="27"/>
      <c r="F547" s="27"/>
      <c r="G547" s="24"/>
      <c r="H547" s="24"/>
      <c r="I547" s="24"/>
      <c r="J547" s="24" t="s">
        <v>1017</v>
      </c>
      <c r="K547" s="24" t="s">
        <v>1046</v>
      </c>
      <c r="L547" s="24" t="s">
        <v>874</v>
      </c>
      <c r="M547" s="24" t="s">
        <v>1104</v>
      </c>
      <c r="N547" s="24">
        <v>2001</v>
      </c>
      <c r="O547" s="24" t="s">
        <v>66</v>
      </c>
      <c r="P547" s="78">
        <v>60.5</v>
      </c>
      <c r="Q547" s="78">
        <v>16.600000000000001</v>
      </c>
      <c r="R547" s="78" t="s">
        <v>1157</v>
      </c>
      <c r="S547" s="78" t="s">
        <v>33</v>
      </c>
      <c r="T547" s="83"/>
      <c r="U547" s="24" t="s">
        <v>1242</v>
      </c>
      <c r="V547" s="24" t="s">
        <v>1157</v>
      </c>
      <c r="W547" s="100" t="s">
        <v>1241</v>
      </c>
      <c r="X547" s="24" t="s">
        <v>1239</v>
      </c>
      <c r="Y547" s="24" t="s">
        <v>1322</v>
      </c>
      <c r="Z547" s="100" t="s">
        <v>1323</v>
      </c>
      <c r="AA547" s="100" t="s">
        <v>1324</v>
      </c>
      <c r="AB547" s="102" t="s">
        <v>1308</v>
      </c>
      <c r="AC547" s="102" t="s">
        <v>1242</v>
      </c>
      <c r="AD547" s="24" t="s">
        <v>1325</v>
      </c>
    </row>
    <row r="548" spans="1:30" ht="15.75" x14ac:dyDescent="0.25">
      <c r="A548" s="24" t="s">
        <v>387</v>
      </c>
      <c r="B548" s="24" t="s">
        <v>950</v>
      </c>
      <c r="C548" s="27" t="s">
        <v>949</v>
      </c>
      <c r="D548" s="24" t="s">
        <v>949</v>
      </c>
      <c r="E548" s="27"/>
      <c r="F548" s="27"/>
      <c r="G548" s="24"/>
      <c r="H548" s="24"/>
      <c r="I548" s="24"/>
      <c r="J548" s="24" t="s">
        <v>1017</v>
      </c>
      <c r="K548" s="24" t="s">
        <v>1046</v>
      </c>
      <c r="L548" s="24" t="s">
        <v>874</v>
      </c>
      <c r="M548" s="24" t="s">
        <v>1104</v>
      </c>
      <c r="N548" s="24">
        <v>1977</v>
      </c>
      <c r="O548" s="24" t="s">
        <v>66</v>
      </c>
      <c r="P548" s="78">
        <v>165</v>
      </c>
      <c r="Q548" s="78">
        <v>129.6</v>
      </c>
      <c r="R548" s="78" t="s">
        <v>1157</v>
      </c>
      <c r="S548" s="78" t="s">
        <v>33</v>
      </c>
      <c r="T548" s="88"/>
      <c r="U548" s="24" t="s">
        <v>1242</v>
      </c>
      <c r="V548" s="24" t="s">
        <v>1157</v>
      </c>
      <c r="W548" s="24" t="s">
        <v>1241</v>
      </c>
      <c r="X548" s="24" t="s">
        <v>1239</v>
      </c>
      <c r="Y548" s="24" t="s">
        <v>1322</v>
      </c>
      <c r="Z548" s="24" t="s">
        <v>1323</v>
      </c>
      <c r="AA548" s="24" t="s">
        <v>1326</v>
      </c>
      <c r="AB548" s="61" t="s">
        <v>1308</v>
      </c>
      <c r="AC548" s="61" t="s">
        <v>1242</v>
      </c>
      <c r="AD548" s="24" t="s">
        <v>1325</v>
      </c>
    </row>
    <row r="549" spans="1:30" ht="15.75" x14ac:dyDescent="0.25">
      <c r="A549" s="24" t="s">
        <v>60</v>
      </c>
      <c r="B549" s="34" t="s">
        <v>951</v>
      </c>
      <c r="C549" s="24" t="s">
        <v>841</v>
      </c>
      <c r="D549" s="24" t="s">
        <v>904</v>
      </c>
      <c r="E549" s="27">
        <v>7772792</v>
      </c>
      <c r="F549" s="27">
        <v>591504</v>
      </c>
      <c r="G549" s="24" t="s">
        <v>1087</v>
      </c>
      <c r="H549" s="24"/>
      <c r="I549" s="24"/>
      <c r="J549" s="24" t="s">
        <v>1017</v>
      </c>
      <c r="K549" s="24" t="s">
        <v>1046</v>
      </c>
      <c r="L549" s="24" t="s">
        <v>1075</v>
      </c>
      <c r="M549" s="24" t="s">
        <v>363</v>
      </c>
      <c r="N549" s="24"/>
      <c r="O549" s="24" t="s">
        <v>1180</v>
      </c>
      <c r="P549" s="24">
        <v>0</v>
      </c>
      <c r="Q549" s="78">
        <v>0</v>
      </c>
      <c r="R549" s="78">
        <v>0</v>
      </c>
      <c r="S549" s="78"/>
      <c r="T549" s="89"/>
      <c r="U549" s="24"/>
      <c r="V549" s="24" t="s">
        <v>1247</v>
      </c>
      <c r="W549" s="24"/>
      <c r="X549" s="24" t="s">
        <v>1241</v>
      </c>
      <c r="Y549" s="24"/>
      <c r="Z549" s="24"/>
      <c r="AA549" s="24"/>
      <c r="AB549" s="100"/>
      <c r="AC549" s="100"/>
      <c r="AD549" s="24"/>
    </row>
    <row r="550" spans="1:30" ht="15.75" x14ac:dyDescent="0.25">
      <c r="A550" s="24" t="s">
        <v>60</v>
      </c>
      <c r="B550" s="24" t="s">
        <v>952</v>
      </c>
      <c r="C550" s="27" t="s">
        <v>841</v>
      </c>
      <c r="D550" s="24" t="s">
        <v>904</v>
      </c>
      <c r="E550" s="27">
        <v>7772415</v>
      </c>
      <c r="F550" s="27">
        <v>589512</v>
      </c>
      <c r="G550" s="24" t="s">
        <v>1087</v>
      </c>
      <c r="H550" s="24"/>
      <c r="I550" s="24"/>
      <c r="J550" s="24" t="s">
        <v>1017</v>
      </c>
      <c r="K550" s="24" t="s">
        <v>1046</v>
      </c>
      <c r="L550" s="24" t="s">
        <v>1075</v>
      </c>
      <c r="M550" s="24" t="s">
        <v>363</v>
      </c>
      <c r="N550" s="24"/>
      <c r="O550" s="24" t="s">
        <v>1180</v>
      </c>
      <c r="P550" s="78">
        <v>0</v>
      </c>
      <c r="Q550" s="78">
        <v>0</v>
      </c>
      <c r="R550" s="78">
        <v>0</v>
      </c>
      <c r="S550" s="78"/>
      <c r="T550" s="90"/>
      <c r="U550" s="24"/>
      <c r="V550" s="24" t="s">
        <v>1247</v>
      </c>
      <c r="W550" s="29"/>
      <c r="X550" s="24" t="s">
        <v>1241</v>
      </c>
      <c r="Y550" s="24"/>
      <c r="Z550" s="29"/>
      <c r="AA550" s="29"/>
      <c r="AB550" s="103"/>
      <c r="AC550" s="103"/>
      <c r="AD550" s="29"/>
    </row>
    <row r="551" spans="1:30" ht="15.75" x14ac:dyDescent="0.25">
      <c r="A551" s="24" t="s">
        <v>60</v>
      </c>
      <c r="B551" s="30" t="s">
        <v>953</v>
      </c>
      <c r="C551" s="24" t="s">
        <v>838</v>
      </c>
      <c r="D551" s="24" t="s">
        <v>839</v>
      </c>
      <c r="E551" s="27">
        <v>7794705</v>
      </c>
      <c r="F551" s="27">
        <v>648210</v>
      </c>
      <c r="G551" s="24" t="s">
        <v>1066</v>
      </c>
      <c r="H551" s="24">
        <v>-19.938450773714401</v>
      </c>
      <c r="I551" s="24">
        <v>-43.583810303005201</v>
      </c>
      <c r="J551" s="24" t="s">
        <v>1017</v>
      </c>
      <c r="K551" s="24" t="s">
        <v>1046</v>
      </c>
      <c r="L551" s="24" t="s">
        <v>1067</v>
      </c>
      <c r="M551" s="24" t="s">
        <v>1099</v>
      </c>
      <c r="N551" s="66" t="s">
        <v>1157</v>
      </c>
      <c r="O551" s="24" t="s">
        <v>1180</v>
      </c>
      <c r="P551" s="78">
        <v>8</v>
      </c>
      <c r="Q551" s="78">
        <v>15377.28</v>
      </c>
      <c r="R551" s="78">
        <v>15377.28</v>
      </c>
      <c r="S551" s="78"/>
      <c r="T551" s="90" t="s">
        <v>1157</v>
      </c>
      <c r="U551" s="24"/>
      <c r="V551" s="24" t="s">
        <v>66</v>
      </c>
      <c r="W551" s="24"/>
      <c r="X551" s="24" t="s">
        <v>1241</v>
      </c>
      <c r="Y551" s="24"/>
      <c r="Z551" s="24"/>
      <c r="AA551" s="24"/>
      <c r="AB551" s="61"/>
      <c r="AC551" s="61"/>
      <c r="AD551" s="29"/>
    </row>
    <row r="552" spans="1:30" ht="15.75" x14ac:dyDescent="0.25">
      <c r="A552" s="24" t="s">
        <v>60</v>
      </c>
      <c r="B552" s="34" t="s">
        <v>954</v>
      </c>
      <c r="C552" s="24" t="s">
        <v>852</v>
      </c>
      <c r="D552" s="24" t="s">
        <v>868</v>
      </c>
      <c r="E552" s="27"/>
      <c r="F552" s="27"/>
      <c r="G552" s="24"/>
      <c r="H552" s="24"/>
      <c r="I552" s="24"/>
      <c r="J552" s="24" t="s">
        <v>1017</v>
      </c>
      <c r="K552" s="24" t="s">
        <v>1046</v>
      </c>
      <c r="L552" s="24" t="s">
        <v>1070</v>
      </c>
      <c r="M552" s="24" t="s">
        <v>363</v>
      </c>
      <c r="N552" s="24"/>
      <c r="O552" s="24" t="s">
        <v>1180</v>
      </c>
      <c r="P552" s="24">
        <v>0</v>
      </c>
      <c r="Q552" s="78">
        <v>0</v>
      </c>
      <c r="R552" s="78">
        <v>0</v>
      </c>
      <c r="S552" s="78"/>
      <c r="T552" s="85"/>
      <c r="U552" s="24"/>
      <c r="V552" s="24" t="s">
        <v>1247</v>
      </c>
      <c r="W552" s="24"/>
      <c r="X552" s="24" t="s">
        <v>1241</v>
      </c>
      <c r="Y552" s="24"/>
      <c r="Z552" s="24"/>
      <c r="AA552" s="24"/>
      <c r="AB552" s="102"/>
      <c r="AC552" s="102"/>
      <c r="AD552" s="24"/>
    </row>
    <row r="553" spans="1:30" ht="15.75" x14ac:dyDescent="0.25">
      <c r="A553" s="24" t="s">
        <v>60</v>
      </c>
      <c r="B553" s="30" t="s">
        <v>955</v>
      </c>
      <c r="C553" s="37" t="s">
        <v>838</v>
      </c>
      <c r="D553" s="37" t="s">
        <v>922</v>
      </c>
      <c r="E553" s="27">
        <v>7765457</v>
      </c>
      <c r="F553" s="27">
        <v>646034</v>
      </c>
      <c r="G553" s="24" t="s">
        <v>1066</v>
      </c>
      <c r="H553" s="24">
        <v>-20.202839311979002</v>
      </c>
      <c r="I553" s="24">
        <v>-43.602258283028902</v>
      </c>
      <c r="J553" s="24" t="s">
        <v>1017</v>
      </c>
      <c r="K553" s="24" t="s">
        <v>1046</v>
      </c>
      <c r="L553" s="24" t="s">
        <v>1080</v>
      </c>
      <c r="M553" s="24" t="s">
        <v>363</v>
      </c>
      <c r="N553" s="24" t="s">
        <v>1157</v>
      </c>
      <c r="O553" s="24" t="s">
        <v>1180</v>
      </c>
      <c r="P553" s="78">
        <v>8.23</v>
      </c>
      <c r="Q553" s="78">
        <v>511</v>
      </c>
      <c r="R553" s="78">
        <v>511</v>
      </c>
      <c r="S553" s="78"/>
      <c r="T553" s="90" t="s">
        <v>1157</v>
      </c>
      <c r="U553" s="24"/>
      <c r="V553" s="24" t="s">
        <v>1246</v>
      </c>
      <c r="W553" s="24"/>
      <c r="X553" s="24" t="s">
        <v>1241</v>
      </c>
      <c r="Y553" s="24"/>
      <c r="Z553" s="24"/>
      <c r="AA553" s="24"/>
      <c r="AB553" s="61"/>
      <c r="AC553" s="61"/>
      <c r="AD553" s="24"/>
    </row>
    <row r="554" spans="1:30" ht="15.75" x14ac:dyDescent="0.25">
      <c r="A554" s="24" t="s">
        <v>60</v>
      </c>
      <c r="B554" s="24" t="s">
        <v>957</v>
      </c>
      <c r="C554" s="27" t="s">
        <v>956</v>
      </c>
      <c r="D554" s="27" t="s">
        <v>956</v>
      </c>
      <c r="E554" s="27">
        <v>8586111</v>
      </c>
      <c r="F554" s="27">
        <v>563437</v>
      </c>
      <c r="G554" s="24" t="s">
        <v>1088</v>
      </c>
      <c r="H554" s="24">
        <v>-12.7891370599451</v>
      </c>
      <c r="I554" s="24">
        <v>-38.415509768515797</v>
      </c>
      <c r="J554" s="24" t="s">
        <v>1017</v>
      </c>
      <c r="K554" s="24" t="s">
        <v>1089</v>
      </c>
      <c r="L554" s="24" t="s">
        <v>956</v>
      </c>
      <c r="M554" s="24" t="s">
        <v>1099</v>
      </c>
      <c r="N554" s="24">
        <v>1970</v>
      </c>
      <c r="O554" s="24" t="s">
        <v>1180</v>
      </c>
      <c r="P554" s="78">
        <v>5.86</v>
      </c>
      <c r="Q554" s="78">
        <v>174690</v>
      </c>
      <c r="R554" s="78">
        <v>174690</v>
      </c>
      <c r="S554" s="78"/>
      <c r="T554" s="84" t="s">
        <v>1157</v>
      </c>
      <c r="U554" s="24"/>
      <c r="V554" s="24" t="s">
        <v>1246</v>
      </c>
      <c r="W554" s="24"/>
      <c r="X554" s="24" t="s">
        <v>1241</v>
      </c>
      <c r="Y554" s="24"/>
      <c r="Z554" s="24"/>
      <c r="AA554" s="24"/>
      <c r="AB554" s="61"/>
      <c r="AC554" s="61"/>
      <c r="AD554" s="24"/>
    </row>
    <row r="555" spans="1:30" ht="15.75" x14ac:dyDescent="0.25">
      <c r="A555" s="24" t="s">
        <v>60</v>
      </c>
      <c r="B555" s="24" t="s">
        <v>958</v>
      </c>
      <c r="C555" s="24" t="s">
        <v>874</v>
      </c>
      <c r="D555" s="24" t="s">
        <v>875</v>
      </c>
      <c r="E555" s="27">
        <v>7770293</v>
      </c>
      <c r="F555" s="27">
        <v>660099</v>
      </c>
      <c r="G555" s="24" t="s">
        <v>1066</v>
      </c>
      <c r="H555" s="24">
        <v>-20.1580323096074</v>
      </c>
      <c r="I555" s="24">
        <v>-43.468098729628402</v>
      </c>
      <c r="J555" s="24" t="s">
        <v>1017</v>
      </c>
      <c r="K555" s="24" t="s">
        <v>1046</v>
      </c>
      <c r="L555" s="24" t="s">
        <v>874</v>
      </c>
      <c r="M555" s="24" t="s">
        <v>363</v>
      </c>
      <c r="N555" s="24">
        <v>1993</v>
      </c>
      <c r="O555" s="24" t="s">
        <v>1180</v>
      </c>
      <c r="P555" s="78">
        <v>8.5</v>
      </c>
      <c r="Q555" s="78">
        <v>2165.46</v>
      </c>
      <c r="R555" s="78">
        <v>2165.46</v>
      </c>
      <c r="S555" s="78"/>
      <c r="T555" s="90" t="s">
        <v>1157</v>
      </c>
      <c r="U555" s="24"/>
      <c r="V555" s="24" t="s">
        <v>1246</v>
      </c>
      <c r="W555" s="24"/>
      <c r="X555" s="24" t="s">
        <v>1241</v>
      </c>
      <c r="Y555" s="24"/>
      <c r="Z555" s="24"/>
      <c r="AA555" s="24"/>
      <c r="AB555" s="61"/>
      <c r="AC555" s="61"/>
      <c r="AD555" s="24"/>
    </row>
    <row r="556" spans="1:30" ht="15.75" x14ac:dyDescent="0.25">
      <c r="A556" s="24" t="s">
        <v>60</v>
      </c>
      <c r="B556" s="34" t="s">
        <v>959</v>
      </c>
      <c r="C556" s="27" t="s">
        <v>169</v>
      </c>
      <c r="D556" s="24" t="s">
        <v>896</v>
      </c>
      <c r="E556" s="27">
        <v>7769440</v>
      </c>
      <c r="F556" s="27">
        <v>618972</v>
      </c>
      <c r="G556" s="24" t="s">
        <v>1066</v>
      </c>
      <c r="H556" s="24">
        <v>-20.168723391643098</v>
      </c>
      <c r="I556" s="24">
        <v>-43.861496704821299</v>
      </c>
      <c r="J556" s="24" t="s">
        <v>1017</v>
      </c>
      <c r="K556" s="24" t="s">
        <v>1046</v>
      </c>
      <c r="L556" s="24" t="s">
        <v>1090</v>
      </c>
      <c r="M556" s="64" t="s">
        <v>363</v>
      </c>
      <c r="N556" s="24">
        <v>1979</v>
      </c>
      <c r="O556" s="24" t="s">
        <v>1180</v>
      </c>
      <c r="P556" s="78">
        <v>8.83</v>
      </c>
      <c r="Q556" s="78">
        <v>503</v>
      </c>
      <c r="R556" s="78">
        <v>503</v>
      </c>
      <c r="S556" s="78"/>
      <c r="T556" s="85" t="s">
        <v>1157</v>
      </c>
      <c r="U556" s="24"/>
      <c r="V556" s="24" t="s">
        <v>1246</v>
      </c>
      <c r="W556" s="24"/>
      <c r="X556" s="24" t="s">
        <v>1241</v>
      </c>
      <c r="Y556" s="24"/>
      <c r="Z556" s="24"/>
      <c r="AA556" s="24"/>
      <c r="AB556" s="102"/>
      <c r="AC556" s="102"/>
      <c r="AD556" s="24"/>
    </row>
    <row r="557" spans="1:30" ht="15.75" x14ac:dyDescent="0.25">
      <c r="A557" s="24" t="s">
        <v>60</v>
      </c>
      <c r="B557" s="30" t="s">
        <v>960</v>
      </c>
      <c r="C557" s="27" t="s">
        <v>169</v>
      </c>
      <c r="D557" s="24" t="s">
        <v>901</v>
      </c>
      <c r="E557" s="27">
        <v>7762309</v>
      </c>
      <c r="F557" s="27">
        <v>619418</v>
      </c>
      <c r="G557" s="24" t="s">
        <v>1066</v>
      </c>
      <c r="H557" s="24">
        <v>-20.233122000157199</v>
      </c>
      <c r="I557" s="24">
        <v>-43.856759162837697</v>
      </c>
      <c r="J557" s="24" t="s">
        <v>1017</v>
      </c>
      <c r="K557" s="24" t="s">
        <v>1046</v>
      </c>
      <c r="L557" s="24" t="s">
        <v>1076</v>
      </c>
      <c r="M557" s="24" t="s">
        <v>363</v>
      </c>
      <c r="N557" s="24" t="s">
        <v>1157</v>
      </c>
      <c r="O557" s="24" t="s">
        <v>1180</v>
      </c>
      <c r="P557" s="78">
        <v>9</v>
      </c>
      <c r="Q557" s="78">
        <v>12000</v>
      </c>
      <c r="R557" s="78">
        <v>35000</v>
      </c>
      <c r="S557" s="78"/>
      <c r="T557" s="83" t="s">
        <v>1157</v>
      </c>
      <c r="U557" s="24"/>
      <c r="V557" s="24" t="s">
        <v>1246</v>
      </c>
      <c r="W557" s="24"/>
      <c r="X557" s="24" t="s">
        <v>1241</v>
      </c>
      <c r="Y557" s="24"/>
      <c r="Z557" s="24"/>
      <c r="AA557" s="24"/>
      <c r="AB557" s="24"/>
      <c r="AC557" s="24"/>
      <c r="AD557" s="24"/>
    </row>
    <row r="558" spans="1:30" ht="15.75" x14ac:dyDescent="0.25">
      <c r="A558" s="24" t="s">
        <v>60</v>
      </c>
      <c r="B558" s="24" t="s">
        <v>962</v>
      </c>
      <c r="C558" s="24" t="s">
        <v>852</v>
      </c>
      <c r="D558" s="37" t="s">
        <v>961</v>
      </c>
      <c r="E558" s="27">
        <v>7742411</v>
      </c>
      <c r="F558" s="27">
        <v>617406</v>
      </c>
      <c r="G558" s="24" t="s">
        <v>1066</v>
      </c>
      <c r="H558" s="24">
        <v>-20.4130170130287</v>
      </c>
      <c r="I558" s="24">
        <v>-43.874718746145902</v>
      </c>
      <c r="J558" s="24" t="s">
        <v>1017</v>
      </c>
      <c r="K558" s="24" t="s">
        <v>1046</v>
      </c>
      <c r="L558" s="24" t="s">
        <v>1071</v>
      </c>
      <c r="M558" s="24" t="s">
        <v>1102</v>
      </c>
      <c r="N558" s="24">
        <v>1976</v>
      </c>
      <c r="O558" s="24" t="s">
        <v>66</v>
      </c>
      <c r="P558" s="78">
        <v>4.9000000000000004</v>
      </c>
      <c r="Q558" s="78">
        <v>2722</v>
      </c>
      <c r="R558" s="78" t="s">
        <v>1157</v>
      </c>
      <c r="S558" s="78"/>
      <c r="T558" s="90" t="s">
        <v>1157</v>
      </c>
      <c r="U558" s="24"/>
      <c r="V558" s="24" t="s">
        <v>1157</v>
      </c>
      <c r="W558" s="24"/>
      <c r="X558" s="24" t="s">
        <v>1241</v>
      </c>
      <c r="Y558" s="24"/>
      <c r="Z558" s="24"/>
      <c r="AA558" s="24"/>
      <c r="AB558" s="61"/>
      <c r="AC558" s="61"/>
      <c r="AD558" s="24"/>
    </row>
    <row r="559" spans="1:30" ht="15.75" x14ac:dyDescent="0.25">
      <c r="A559" s="24" t="s">
        <v>60</v>
      </c>
      <c r="B559" s="24" t="s">
        <v>963</v>
      </c>
      <c r="C559" s="27" t="s">
        <v>874</v>
      </c>
      <c r="D559" s="24" t="s">
        <v>888</v>
      </c>
      <c r="E559" s="27">
        <v>-20.132992999999999</v>
      </c>
      <c r="F559" s="27">
        <v>-43.410359</v>
      </c>
      <c r="G559" s="24" t="s">
        <v>1020</v>
      </c>
      <c r="H559" s="24">
        <v>-20.132992999999999</v>
      </c>
      <c r="I559" s="24">
        <v>-43.410359</v>
      </c>
      <c r="J559" s="24" t="s">
        <v>1017</v>
      </c>
      <c r="K559" s="24" t="s">
        <v>1046</v>
      </c>
      <c r="L559" s="24" t="s">
        <v>1081</v>
      </c>
      <c r="M559" s="24" t="s">
        <v>1102</v>
      </c>
      <c r="N559" s="24"/>
      <c r="O559" s="24" t="s">
        <v>66</v>
      </c>
      <c r="P559" s="78" t="s">
        <v>1157</v>
      </c>
      <c r="Q559" s="78">
        <v>78758</v>
      </c>
      <c r="R559" s="78" t="s">
        <v>1157</v>
      </c>
      <c r="S559" s="78"/>
      <c r="T559" s="88" t="s">
        <v>1157</v>
      </c>
      <c r="U559" s="24"/>
      <c r="V559" s="24" t="s">
        <v>1157</v>
      </c>
      <c r="W559" s="24"/>
      <c r="X559" s="24" t="s">
        <v>1241</v>
      </c>
      <c r="Y559" s="24"/>
      <c r="Z559" s="24"/>
      <c r="AA559" s="24"/>
      <c r="AB559" s="61"/>
      <c r="AC559" s="61"/>
      <c r="AD559" s="24"/>
    </row>
    <row r="560" spans="1:30" ht="15.75" x14ac:dyDescent="0.25">
      <c r="A560" s="24" t="s">
        <v>60</v>
      </c>
      <c r="B560" s="24" t="s">
        <v>964</v>
      </c>
      <c r="C560" s="27" t="s">
        <v>844</v>
      </c>
      <c r="D560" s="27" t="s">
        <v>868</v>
      </c>
      <c r="E560" s="27">
        <v>7733253.4199999999</v>
      </c>
      <c r="F560" s="27">
        <v>612863.96</v>
      </c>
      <c r="G560" s="24" t="s">
        <v>1069</v>
      </c>
      <c r="H560" s="24">
        <v>-20.496032</v>
      </c>
      <c r="I560" s="24">
        <v>-43.917676</v>
      </c>
      <c r="J560" s="24" t="s">
        <v>1017</v>
      </c>
      <c r="K560" s="24" t="s">
        <v>1046</v>
      </c>
      <c r="L560" s="24" t="s">
        <v>1070</v>
      </c>
      <c r="M560" s="24" t="s">
        <v>1102</v>
      </c>
      <c r="N560" s="24"/>
      <c r="O560" s="24" t="s">
        <v>66</v>
      </c>
      <c r="P560" s="78">
        <v>9</v>
      </c>
      <c r="Q560" s="78">
        <v>70613.279999999999</v>
      </c>
      <c r="R560" s="78" t="s">
        <v>1157</v>
      </c>
      <c r="S560" s="78"/>
      <c r="T560" s="90" t="s">
        <v>1157</v>
      </c>
      <c r="U560" s="24"/>
      <c r="V560" s="24" t="s">
        <v>1157</v>
      </c>
      <c r="W560" s="24"/>
      <c r="X560" s="24" t="s">
        <v>1241</v>
      </c>
      <c r="Y560" s="24"/>
      <c r="Z560" s="24"/>
      <c r="AA560" s="24"/>
      <c r="AB560" s="61"/>
      <c r="AC560" s="61"/>
      <c r="AD560" s="24"/>
    </row>
    <row r="561" spans="1:30" ht="15.75" x14ac:dyDescent="0.25">
      <c r="A561" s="24" t="s">
        <v>372</v>
      </c>
      <c r="B561" s="30" t="s">
        <v>965</v>
      </c>
      <c r="C561" s="24" t="s">
        <v>849</v>
      </c>
      <c r="D561" s="24" t="s">
        <v>850</v>
      </c>
      <c r="E561" s="27">
        <v>7829876</v>
      </c>
      <c r="F561" s="27">
        <v>688499</v>
      </c>
      <c r="G561" s="24" t="s">
        <v>1066</v>
      </c>
      <c r="H561" s="24">
        <v>-19.617285947456999</v>
      </c>
      <c r="I561" s="24">
        <v>-43.202531023341201</v>
      </c>
      <c r="J561" s="24" t="s">
        <v>1017</v>
      </c>
      <c r="K561" s="24" t="s">
        <v>1046</v>
      </c>
      <c r="L561" s="24" t="s">
        <v>849</v>
      </c>
      <c r="M561" s="24" t="s">
        <v>1103</v>
      </c>
      <c r="N561" s="24">
        <v>1995</v>
      </c>
      <c r="O561" s="24" t="s">
        <v>66</v>
      </c>
      <c r="P561" s="24"/>
      <c r="Q561" s="78">
        <v>4924546</v>
      </c>
      <c r="R561" s="78" t="s">
        <v>1157</v>
      </c>
      <c r="S561" s="78"/>
      <c r="T561" s="90">
        <v>44742</v>
      </c>
      <c r="U561" s="24"/>
      <c r="V561" s="24" t="s">
        <v>1157</v>
      </c>
      <c r="W561" s="24"/>
      <c r="X561" s="24" t="s">
        <v>1241</v>
      </c>
      <c r="Y561" s="24" t="s">
        <v>1240</v>
      </c>
      <c r="Z561" s="24"/>
      <c r="AA561" s="24"/>
      <c r="AB561" s="61"/>
      <c r="AC561" s="61"/>
      <c r="AD561" s="24"/>
    </row>
    <row r="562" spans="1:30" ht="15.75" x14ac:dyDescent="0.25">
      <c r="A562" s="24" t="s">
        <v>60</v>
      </c>
      <c r="B562" s="30" t="s">
        <v>966</v>
      </c>
      <c r="C562" s="27" t="s">
        <v>169</v>
      </c>
      <c r="D562" s="24" t="s">
        <v>896</v>
      </c>
      <c r="E562" s="27">
        <v>7771841.6900000004</v>
      </c>
      <c r="F562" s="27">
        <v>616453.01</v>
      </c>
      <c r="G562" s="24" t="s">
        <v>1069</v>
      </c>
      <c r="H562" s="24">
        <v>-20.147185</v>
      </c>
      <c r="I562" s="24">
        <v>-43.885753000000001</v>
      </c>
      <c r="J562" s="24" t="s">
        <v>1017</v>
      </c>
      <c r="K562" s="24" t="s">
        <v>1046</v>
      </c>
      <c r="L562" s="24" t="s">
        <v>1068</v>
      </c>
      <c r="M562" s="24" t="s">
        <v>363</v>
      </c>
      <c r="N562" s="24">
        <v>40695</v>
      </c>
      <c r="O562" s="24" t="s">
        <v>1180</v>
      </c>
      <c r="P562" s="78">
        <v>5.6</v>
      </c>
      <c r="Q562" s="78">
        <v>2221.75</v>
      </c>
      <c r="R562" s="78">
        <v>2221.75</v>
      </c>
      <c r="S562" s="78"/>
      <c r="T562" s="83" t="s">
        <v>1157</v>
      </c>
      <c r="U562" s="29"/>
      <c r="V562" s="24" t="s">
        <v>1246</v>
      </c>
      <c r="W562" s="29"/>
      <c r="X562" s="24" t="s">
        <v>1241</v>
      </c>
      <c r="Y562" s="24"/>
      <c r="Z562" s="29"/>
      <c r="AA562" s="29"/>
      <c r="AB562" s="103"/>
      <c r="AC562" s="103"/>
      <c r="AD562" s="29"/>
    </row>
    <row r="563" spans="1:30" ht="15.75" x14ac:dyDescent="0.25">
      <c r="A563" s="24" t="s">
        <v>60</v>
      </c>
      <c r="B563" s="30" t="s">
        <v>967</v>
      </c>
      <c r="C563" s="27" t="s">
        <v>841</v>
      </c>
      <c r="D563" s="24" t="s">
        <v>904</v>
      </c>
      <c r="E563" s="27">
        <v>7773173</v>
      </c>
      <c r="F563" s="27">
        <v>590285</v>
      </c>
      <c r="G563" s="24" t="s">
        <v>1087</v>
      </c>
      <c r="H563" s="24"/>
      <c r="I563" s="24"/>
      <c r="J563" s="24" t="s">
        <v>1017</v>
      </c>
      <c r="K563" s="24" t="s">
        <v>1046</v>
      </c>
      <c r="L563" s="24" t="s">
        <v>1075</v>
      </c>
      <c r="M563" s="24" t="s">
        <v>363</v>
      </c>
      <c r="N563" s="24"/>
      <c r="O563" s="24" t="s">
        <v>1180</v>
      </c>
      <c r="P563" s="78">
        <v>0</v>
      </c>
      <c r="Q563" s="78">
        <v>0</v>
      </c>
      <c r="R563" s="78">
        <v>0</v>
      </c>
      <c r="S563" s="78"/>
      <c r="T563" s="90"/>
      <c r="U563" s="24"/>
      <c r="V563" s="24" t="s">
        <v>1247</v>
      </c>
      <c r="W563" s="24"/>
      <c r="X563" s="24" t="s">
        <v>1241</v>
      </c>
      <c r="Y563" s="24"/>
      <c r="Z563" s="24"/>
      <c r="AA563" s="24"/>
      <c r="AB563" s="61"/>
      <c r="AC563" s="61"/>
      <c r="AD563" s="24"/>
    </row>
    <row r="564" spans="1:30" ht="15.75" x14ac:dyDescent="0.25">
      <c r="A564" s="24" t="s">
        <v>60</v>
      </c>
      <c r="B564" s="30" t="s">
        <v>968</v>
      </c>
      <c r="C564" s="27" t="s">
        <v>838</v>
      </c>
      <c r="D564" s="24" t="s">
        <v>894</v>
      </c>
      <c r="E564" s="27">
        <v>7802266.8899999997</v>
      </c>
      <c r="F564" s="27">
        <v>626449.18999999994</v>
      </c>
      <c r="G564" s="24" t="s">
        <v>1069</v>
      </c>
      <c r="H564" s="24">
        <v>-19.871675</v>
      </c>
      <c r="I564" s="24">
        <v>-43.792223999999997</v>
      </c>
      <c r="J564" s="24" t="s">
        <v>1017</v>
      </c>
      <c r="K564" s="24" t="s">
        <v>1046</v>
      </c>
      <c r="L564" s="24" t="s">
        <v>1078</v>
      </c>
      <c r="M564" s="24" t="s">
        <v>1099</v>
      </c>
      <c r="N564" s="24">
        <v>38687</v>
      </c>
      <c r="O564" s="24" t="s">
        <v>1180</v>
      </c>
      <c r="P564" s="78">
        <v>4</v>
      </c>
      <c r="Q564" s="78">
        <v>2000</v>
      </c>
      <c r="R564" s="78">
        <v>2000</v>
      </c>
      <c r="S564" s="78"/>
      <c r="T564" s="90" t="s">
        <v>1157</v>
      </c>
      <c r="U564" s="24"/>
      <c r="V564" s="24" t="s">
        <v>66</v>
      </c>
      <c r="W564" s="101"/>
      <c r="X564" s="24" t="s">
        <v>1241</v>
      </c>
      <c r="Y564" s="24"/>
      <c r="Z564" s="101"/>
      <c r="AA564" s="101"/>
      <c r="AB564" s="104"/>
      <c r="AC564" s="104"/>
      <c r="AD564" s="101"/>
    </row>
    <row r="565" spans="1:30" ht="15.75" x14ac:dyDescent="0.25">
      <c r="A565" s="24" t="s">
        <v>60</v>
      </c>
      <c r="B565" s="24" t="s">
        <v>969</v>
      </c>
      <c r="C565" s="24" t="s">
        <v>844</v>
      </c>
      <c r="D565" s="24" t="s">
        <v>878</v>
      </c>
      <c r="E565" s="27">
        <v>7775921</v>
      </c>
      <c r="F565" s="27">
        <v>597047</v>
      </c>
      <c r="G565" s="24" t="s">
        <v>1069</v>
      </c>
      <c r="H565" s="24"/>
      <c r="I565" s="24"/>
      <c r="J565" s="24" t="s">
        <v>1017</v>
      </c>
      <c r="K565" s="24" t="s">
        <v>1046</v>
      </c>
      <c r="L565" s="24" t="s">
        <v>1075</v>
      </c>
      <c r="M565" s="24" t="s">
        <v>1099</v>
      </c>
      <c r="N565" s="24"/>
      <c r="O565" s="24" t="s">
        <v>1180</v>
      </c>
      <c r="P565" s="78">
        <v>3.45</v>
      </c>
      <c r="Q565" s="78">
        <v>2111.25</v>
      </c>
      <c r="R565" s="78">
        <v>3666</v>
      </c>
      <c r="S565" s="78"/>
      <c r="T565" s="90" t="s">
        <v>1157</v>
      </c>
      <c r="U565" s="24"/>
      <c r="V565" s="24" t="s">
        <v>1244</v>
      </c>
      <c r="W565" s="24"/>
      <c r="X565" s="24" t="s">
        <v>1241</v>
      </c>
      <c r="Y565" s="24"/>
      <c r="Z565" s="24"/>
      <c r="AA565" s="24"/>
      <c r="AB565" s="61"/>
      <c r="AC565" s="61"/>
      <c r="AD565" s="24"/>
    </row>
    <row r="566" spans="1:30" ht="15.75" x14ac:dyDescent="0.25">
      <c r="A566" s="24" t="s">
        <v>60</v>
      </c>
      <c r="B566" s="24" t="s">
        <v>971</v>
      </c>
      <c r="C566" s="24" t="s">
        <v>852</v>
      </c>
      <c r="D566" s="24" t="s">
        <v>970</v>
      </c>
      <c r="E566" s="27">
        <v>7775930.8700000001</v>
      </c>
      <c r="F566" s="27">
        <v>581515.81000000006</v>
      </c>
      <c r="G566" s="24" t="s">
        <v>1069</v>
      </c>
      <c r="H566" s="24">
        <v>-20.112036</v>
      </c>
      <c r="I566" s="24">
        <v>-44.220202</v>
      </c>
      <c r="J566" s="24" t="s">
        <v>1017</v>
      </c>
      <c r="K566" s="24" t="s">
        <v>1046</v>
      </c>
      <c r="L566" s="24" t="s">
        <v>1075</v>
      </c>
      <c r="M566" s="24" t="s">
        <v>1098</v>
      </c>
      <c r="N566" s="24"/>
      <c r="O566" s="24" t="s">
        <v>66</v>
      </c>
      <c r="P566" s="78">
        <v>8</v>
      </c>
      <c r="Q566" s="78">
        <v>11250</v>
      </c>
      <c r="R566" s="78" t="s">
        <v>1157</v>
      </c>
      <c r="S566" s="78"/>
      <c r="T566" s="90" t="s">
        <v>1157</v>
      </c>
      <c r="U566" s="24"/>
      <c r="V566" s="24" t="s">
        <v>1157</v>
      </c>
      <c r="W566" s="24"/>
      <c r="X566" s="24" t="s">
        <v>1241</v>
      </c>
      <c r="Y566" s="24"/>
      <c r="Z566" s="24"/>
      <c r="AA566" s="24"/>
      <c r="AB566" s="61"/>
      <c r="AC566" s="61"/>
      <c r="AD566" s="24"/>
    </row>
    <row r="567" spans="1:30" ht="15.75" x14ac:dyDescent="0.25">
      <c r="A567" s="24" t="s">
        <v>60</v>
      </c>
      <c r="B567" s="34" t="s">
        <v>973</v>
      </c>
      <c r="C567" s="27" t="s">
        <v>838</v>
      </c>
      <c r="D567" s="24" t="s">
        <v>972</v>
      </c>
      <c r="E567" s="27">
        <v>7777680.3200000003</v>
      </c>
      <c r="F567" s="27">
        <v>665633.09</v>
      </c>
      <c r="G567" s="24" t="s">
        <v>1069</v>
      </c>
      <c r="H567" s="24">
        <v>-20.090835999999999</v>
      </c>
      <c r="I567" s="24">
        <v>-43.415833999999997</v>
      </c>
      <c r="J567" s="24" t="s">
        <v>1017</v>
      </c>
      <c r="K567" s="24" t="s">
        <v>1046</v>
      </c>
      <c r="L567" s="24" t="s">
        <v>1081</v>
      </c>
      <c r="M567" s="24" t="s">
        <v>1099</v>
      </c>
      <c r="N567" s="24">
        <v>33395</v>
      </c>
      <c r="O567" s="24" t="s">
        <v>1180</v>
      </c>
      <c r="P567" s="24">
        <v>2</v>
      </c>
      <c r="Q567" s="78">
        <v>5098.49</v>
      </c>
      <c r="R567" s="78">
        <v>5098.49</v>
      </c>
      <c r="S567" s="78"/>
      <c r="T567" s="91" t="s">
        <v>1157</v>
      </c>
      <c r="U567" s="24"/>
      <c r="V567" s="24" t="s">
        <v>1244</v>
      </c>
      <c r="W567" s="24"/>
      <c r="X567" s="24" t="s">
        <v>1241</v>
      </c>
      <c r="Y567" s="24"/>
      <c r="Z567" s="24"/>
      <c r="AA567" s="24"/>
      <c r="AB567" s="61"/>
      <c r="AC567" s="61"/>
      <c r="AD567" s="24"/>
    </row>
    <row r="568" spans="1:30" ht="15.75" x14ac:dyDescent="0.25">
      <c r="A568" s="24" t="s">
        <v>60</v>
      </c>
      <c r="B568" s="30" t="s">
        <v>974</v>
      </c>
      <c r="C568" s="24" t="s">
        <v>633</v>
      </c>
      <c r="D568" s="24" t="s">
        <v>940</v>
      </c>
      <c r="E568" s="27">
        <v>9324918</v>
      </c>
      <c r="F568" s="27">
        <v>575475</v>
      </c>
      <c r="G568" s="24" t="s">
        <v>1091</v>
      </c>
      <c r="H568" s="24">
        <v>-6.1073829685650498</v>
      </c>
      <c r="I568" s="24">
        <v>-50.318337899639303</v>
      </c>
      <c r="J568" s="24" t="s">
        <v>1017</v>
      </c>
      <c r="K568" s="24" t="s">
        <v>1018</v>
      </c>
      <c r="L568" s="24" t="s">
        <v>1031</v>
      </c>
      <c r="M568" s="24" t="s">
        <v>1101</v>
      </c>
      <c r="N568" s="24">
        <v>2018</v>
      </c>
      <c r="O568" s="24" t="s">
        <v>1180</v>
      </c>
      <c r="P568" s="78">
        <v>8</v>
      </c>
      <c r="Q568" s="78">
        <v>191487.9</v>
      </c>
      <c r="R568" s="78">
        <v>191487.9</v>
      </c>
      <c r="S568" s="78"/>
      <c r="T568" s="90" t="s">
        <v>1157</v>
      </c>
      <c r="U568" s="24"/>
      <c r="V568" s="24" t="s">
        <v>1246</v>
      </c>
      <c r="W568" s="24"/>
      <c r="X568" s="24" t="s">
        <v>1241</v>
      </c>
      <c r="Y568" s="24"/>
      <c r="Z568" s="24"/>
      <c r="AA568" s="24"/>
      <c r="AB568" s="61"/>
      <c r="AC568" s="61"/>
      <c r="AD568" s="24"/>
    </row>
    <row r="569" spans="1:30" ht="15.75" x14ac:dyDescent="0.25">
      <c r="A569" s="24" t="s">
        <v>60</v>
      </c>
      <c r="B569" s="24" t="s">
        <v>975</v>
      </c>
      <c r="C569" s="27" t="s">
        <v>838</v>
      </c>
      <c r="D569" s="24" t="s">
        <v>972</v>
      </c>
      <c r="E569" s="27">
        <v>7777588.3499999996</v>
      </c>
      <c r="F569" s="27">
        <v>665603.16</v>
      </c>
      <c r="G569" s="24" t="s">
        <v>1069</v>
      </c>
      <c r="H569" s="24">
        <v>-20.091670000000001</v>
      </c>
      <c r="I569" s="24">
        <v>-43.416113000000003</v>
      </c>
      <c r="J569" s="24" t="s">
        <v>1017</v>
      </c>
      <c r="K569" s="24" t="s">
        <v>1046</v>
      </c>
      <c r="L569" s="24" t="s">
        <v>1081</v>
      </c>
      <c r="M569" s="24" t="s">
        <v>1099</v>
      </c>
      <c r="N569" s="50">
        <v>33409</v>
      </c>
      <c r="O569" s="24" t="s">
        <v>1180</v>
      </c>
      <c r="P569" s="24">
        <v>9</v>
      </c>
      <c r="Q569" s="78">
        <v>45664</v>
      </c>
      <c r="R569" s="78">
        <v>45664</v>
      </c>
      <c r="S569" s="78"/>
      <c r="T569" s="89" t="s">
        <v>1157</v>
      </c>
      <c r="U569" s="24"/>
      <c r="V569" s="24" t="s">
        <v>1244</v>
      </c>
      <c r="W569" s="24"/>
      <c r="X569" s="24" t="s">
        <v>1241</v>
      </c>
      <c r="Y569" s="24"/>
      <c r="Z569" s="24"/>
      <c r="AA569" s="24"/>
      <c r="AB569" s="61"/>
      <c r="AC569" s="61"/>
      <c r="AD569" s="24"/>
    </row>
    <row r="570" spans="1:30" ht="15.75" x14ac:dyDescent="0.25">
      <c r="A570" s="24" t="s">
        <v>60</v>
      </c>
      <c r="B570" s="24" t="s">
        <v>976</v>
      </c>
      <c r="C570" s="24" t="s">
        <v>838</v>
      </c>
      <c r="D570" s="24" t="s">
        <v>972</v>
      </c>
      <c r="E570" s="50">
        <v>7777263.46</v>
      </c>
      <c r="F570" s="50">
        <v>665587.24</v>
      </c>
      <c r="G570" s="50" t="s">
        <v>1069</v>
      </c>
      <c r="H570" s="50">
        <v>-20.094607</v>
      </c>
      <c r="I570" s="50">
        <v>-43.416235999999998</v>
      </c>
      <c r="J570" s="24" t="s">
        <v>1017</v>
      </c>
      <c r="K570" s="24" t="s">
        <v>1046</v>
      </c>
      <c r="L570" s="24" t="s">
        <v>1081</v>
      </c>
      <c r="M570" s="24" t="s">
        <v>1102</v>
      </c>
      <c r="N570" s="50">
        <v>33399</v>
      </c>
      <c r="O570" s="24" t="s">
        <v>1180</v>
      </c>
      <c r="P570" s="24">
        <v>4</v>
      </c>
      <c r="Q570" s="24">
        <v>7056</v>
      </c>
      <c r="R570" s="24">
        <v>7056</v>
      </c>
      <c r="S570" s="24"/>
      <c r="T570" s="85" t="s">
        <v>1157</v>
      </c>
      <c r="U570" s="24"/>
      <c r="V570" s="24" t="s">
        <v>1157</v>
      </c>
      <c r="W570" s="24"/>
      <c r="X570" s="24" t="s">
        <v>1241</v>
      </c>
      <c r="Y570" s="24"/>
      <c r="Z570" s="24"/>
      <c r="AA570" s="24"/>
      <c r="AB570" s="61"/>
      <c r="AC570" s="61"/>
      <c r="AD570" s="24"/>
    </row>
    <row r="571" spans="1:30" ht="15.75" x14ac:dyDescent="0.25">
      <c r="A571" s="24" t="s">
        <v>60</v>
      </c>
      <c r="B571" s="30" t="s">
        <v>977</v>
      </c>
      <c r="C571" s="24" t="s">
        <v>838</v>
      </c>
      <c r="D571" s="24" t="s">
        <v>972</v>
      </c>
      <c r="E571" s="27">
        <v>7777321.6299999999</v>
      </c>
      <c r="F571" s="27">
        <v>665582.47</v>
      </c>
      <c r="G571" s="24" t="s">
        <v>1069</v>
      </c>
      <c r="H571" s="24">
        <v>-20.094083000000001</v>
      </c>
      <c r="I571" s="24">
        <v>-43.416288999999999</v>
      </c>
      <c r="J571" s="24" t="s">
        <v>1017</v>
      </c>
      <c r="K571" s="24" t="s">
        <v>1046</v>
      </c>
      <c r="L571" s="24" t="s">
        <v>1081</v>
      </c>
      <c r="M571" s="24" t="s">
        <v>1102</v>
      </c>
      <c r="N571" s="24">
        <v>33403</v>
      </c>
      <c r="O571" s="24" t="s">
        <v>1180</v>
      </c>
      <c r="P571" s="78">
        <v>4.5999999999999996</v>
      </c>
      <c r="Q571" s="78">
        <v>1000</v>
      </c>
      <c r="R571" s="78">
        <v>1000</v>
      </c>
      <c r="S571" s="78"/>
      <c r="T571" s="83" t="s">
        <v>1157</v>
      </c>
      <c r="U571" s="24"/>
      <c r="V571" s="24" t="s">
        <v>1157</v>
      </c>
      <c r="W571" s="24"/>
      <c r="X571" s="24" t="s">
        <v>1241</v>
      </c>
      <c r="Y571" s="24"/>
      <c r="Z571" s="24"/>
      <c r="AA571" s="24"/>
      <c r="AB571" s="61"/>
      <c r="AC571" s="61"/>
      <c r="AD571" s="24"/>
    </row>
    <row r="572" spans="1:30" ht="15.75" x14ac:dyDescent="0.25">
      <c r="A572" s="24" t="s">
        <v>60</v>
      </c>
      <c r="B572" s="30" t="s">
        <v>978</v>
      </c>
      <c r="C572" s="24" t="s">
        <v>838</v>
      </c>
      <c r="D572" s="24" t="s">
        <v>972</v>
      </c>
      <c r="E572" s="27">
        <v>7776879.21</v>
      </c>
      <c r="F572" s="27">
        <v>665799.78</v>
      </c>
      <c r="G572" s="24" t="s">
        <v>1069</v>
      </c>
      <c r="H572" s="24">
        <v>-20.098057000000001</v>
      </c>
      <c r="I572" s="24">
        <v>-43.414174000000003</v>
      </c>
      <c r="J572" s="24" t="s">
        <v>1017</v>
      </c>
      <c r="K572" s="24" t="s">
        <v>1046</v>
      </c>
      <c r="L572" s="24" t="s">
        <v>1081</v>
      </c>
      <c r="M572" s="24" t="s">
        <v>1099</v>
      </c>
      <c r="N572" s="24">
        <v>33399</v>
      </c>
      <c r="O572" s="24" t="s">
        <v>1180</v>
      </c>
      <c r="P572" s="78">
        <v>7</v>
      </c>
      <c r="Q572" s="78">
        <v>11424</v>
      </c>
      <c r="R572" s="78">
        <v>11424</v>
      </c>
      <c r="S572" s="78"/>
      <c r="T572" s="83" t="s">
        <v>1157</v>
      </c>
      <c r="U572" s="24"/>
      <c r="V572" s="24" t="s">
        <v>1244</v>
      </c>
      <c r="W572" s="24"/>
      <c r="X572" s="24" t="s">
        <v>1241</v>
      </c>
      <c r="Y572" s="24"/>
      <c r="Z572" s="24"/>
      <c r="AA572" s="24"/>
      <c r="AB572" s="61"/>
      <c r="AC572" s="61"/>
      <c r="AD572" s="24"/>
    </row>
    <row r="573" spans="1:30" ht="15.75" x14ac:dyDescent="0.25">
      <c r="A573" s="24" t="s">
        <v>60</v>
      </c>
      <c r="B573" s="30" t="s">
        <v>979</v>
      </c>
      <c r="C573" s="24" t="s">
        <v>844</v>
      </c>
      <c r="D573" s="24" t="s">
        <v>862</v>
      </c>
      <c r="E573" s="27"/>
      <c r="F573" s="27"/>
      <c r="G573" s="24"/>
      <c r="H573" s="24"/>
      <c r="I573" s="24"/>
      <c r="J573" s="24" t="s">
        <v>1017</v>
      </c>
      <c r="K573" s="24" t="s">
        <v>1046</v>
      </c>
      <c r="L573" s="24" t="s">
        <v>1068</v>
      </c>
      <c r="M573" s="24" t="s">
        <v>363</v>
      </c>
      <c r="N573" s="24"/>
      <c r="O573" s="24" t="s">
        <v>66</v>
      </c>
      <c r="P573" s="78"/>
      <c r="Q573" s="78"/>
      <c r="R573" s="78" t="s">
        <v>1157</v>
      </c>
      <c r="S573" s="78"/>
      <c r="T573" s="90" t="s">
        <v>1157</v>
      </c>
      <c r="U573" s="24"/>
      <c r="V573" s="24" t="s">
        <v>1157</v>
      </c>
      <c r="W573" s="24"/>
      <c r="X573" s="24" t="s">
        <v>1241</v>
      </c>
      <c r="Y573" s="24"/>
      <c r="Z573" s="24"/>
      <c r="AA573" s="24"/>
      <c r="AB573" s="61"/>
      <c r="AC573" s="61"/>
      <c r="AD573" s="24"/>
    </row>
    <row r="574" spans="1:30" ht="15.75" x14ac:dyDescent="0.25">
      <c r="A574" s="24" t="s">
        <v>60</v>
      </c>
      <c r="B574" s="34" t="s">
        <v>980</v>
      </c>
      <c r="C574" s="24" t="s">
        <v>849</v>
      </c>
      <c r="D574" s="24" t="s">
        <v>850</v>
      </c>
      <c r="E574" s="27"/>
      <c r="F574" s="27"/>
      <c r="G574" s="24"/>
      <c r="H574" s="24"/>
      <c r="I574" s="24"/>
      <c r="J574" s="24" t="s">
        <v>1017</v>
      </c>
      <c r="K574" s="24" t="s">
        <v>1046</v>
      </c>
      <c r="L574" s="24" t="s">
        <v>849</v>
      </c>
      <c r="M574" s="24" t="s">
        <v>363</v>
      </c>
      <c r="N574" s="24"/>
      <c r="O574" s="24" t="s">
        <v>66</v>
      </c>
      <c r="P574" s="78"/>
      <c r="Q574" s="78"/>
      <c r="R574" s="78"/>
      <c r="S574" s="78"/>
      <c r="T574" s="89"/>
      <c r="U574" s="24"/>
      <c r="V574" s="24" t="s">
        <v>1157</v>
      </c>
      <c r="W574" s="24"/>
      <c r="X574" s="24" t="s">
        <v>1241</v>
      </c>
      <c r="Y574" s="24"/>
      <c r="Z574" s="24"/>
      <c r="AA574" s="24"/>
      <c r="AB574" s="24"/>
      <c r="AC574" s="24"/>
      <c r="AD574" s="24"/>
    </row>
    <row r="575" spans="1:30" ht="15.75" x14ac:dyDescent="0.25">
      <c r="A575" s="23" t="s">
        <v>60</v>
      </c>
      <c r="B575" s="28" t="s">
        <v>981</v>
      </c>
      <c r="C575" s="28" t="s">
        <v>852</v>
      </c>
      <c r="D575" s="28" t="s">
        <v>961</v>
      </c>
      <c r="E575" s="55"/>
      <c r="F575" s="55"/>
      <c r="G575" s="55"/>
      <c r="H575" s="55"/>
      <c r="I575" s="55"/>
      <c r="J575" s="29" t="s">
        <v>1017</v>
      </c>
      <c r="K575" s="55" t="s">
        <v>1046</v>
      </c>
      <c r="L575" s="55"/>
      <c r="M575" s="23" t="s">
        <v>363</v>
      </c>
      <c r="N575" s="29"/>
      <c r="O575" s="24" t="s">
        <v>66</v>
      </c>
      <c r="P575" s="70"/>
      <c r="Q575" s="70"/>
      <c r="R575" s="29" t="s">
        <v>1157</v>
      </c>
      <c r="S575" s="29"/>
      <c r="T575" s="88" t="s">
        <v>1157</v>
      </c>
      <c r="U575" s="23"/>
      <c r="V575" s="24" t="s">
        <v>1157</v>
      </c>
      <c r="W575" s="28"/>
      <c r="X575" s="23" t="s">
        <v>1241</v>
      </c>
      <c r="Y575" s="23"/>
      <c r="Z575" s="28"/>
      <c r="AA575" s="28"/>
      <c r="AB575" s="28"/>
      <c r="AC575" s="28"/>
      <c r="AD575" s="28"/>
    </row>
    <row r="576" spans="1:30" ht="15.75" x14ac:dyDescent="0.25">
      <c r="A576" s="24" t="s">
        <v>60</v>
      </c>
      <c r="B576" s="30" t="s">
        <v>982</v>
      </c>
      <c r="C576" s="24" t="s">
        <v>838</v>
      </c>
      <c r="D576" s="24" t="s">
        <v>839</v>
      </c>
      <c r="E576" s="27"/>
      <c r="F576" s="27"/>
      <c r="G576" s="24"/>
      <c r="H576" s="24"/>
      <c r="I576" s="24"/>
      <c r="J576" s="24" t="s">
        <v>1017</v>
      </c>
      <c r="K576" s="24" t="s">
        <v>1046</v>
      </c>
      <c r="L576" s="24" t="s">
        <v>1067</v>
      </c>
      <c r="M576" s="24" t="s">
        <v>363</v>
      </c>
      <c r="N576" s="24"/>
      <c r="O576" s="24" t="s">
        <v>66</v>
      </c>
      <c r="P576" s="24"/>
      <c r="Q576" s="78"/>
      <c r="R576" s="78" t="s">
        <v>1157</v>
      </c>
      <c r="S576" s="78"/>
      <c r="T576" s="83" t="s">
        <v>1157</v>
      </c>
      <c r="U576" s="24"/>
      <c r="V576" s="24" t="s">
        <v>1157</v>
      </c>
      <c r="W576" s="24"/>
      <c r="X576" s="24" t="s">
        <v>1241</v>
      </c>
      <c r="Y576" s="24"/>
      <c r="Z576" s="24"/>
      <c r="AA576" s="24"/>
      <c r="AB576" s="24"/>
      <c r="AC576" s="24"/>
      <c r="AD576" s="24"/>
    </row>
    <row r="577" spans="1:30" ht="15.75" x14ac:dyDescent="0.25">
      <c r="A577" s="31" t="s">
        <v>91</v>
      </c>
      <c r="B577" s="41" t="s">
        <v>91</v>
      </c>
      <c r="C577" s="31" t="s">
        <v>859</v>
      </c>
      <c r="D577" s="31" t="s">
        <v>890</v>
      </c>
      <c r="E577" s="55">
        <v>7793273</v>
      </c>
      <c r="F577" s="55">
        <v>686080</v>
      </c>
      <c r="G577" s="55" t="s">
        <v>1083</v>
      </c>
      <c r="H577" s="55">
        <v>-19.948547149013599</v>
      </c>
      <c r="I577" s="55">
        <v>-43.222337869790202</v>
      </c>
      <c r="J577" s="29" t="s">
        <v>1017</v>
      </c>
      <c r="K577" s="24" t="s">
        <v>1046</v>
      </c>
      <c r="L577" s="29" t="s">
        <v>1080</v>
      </c>
      <c r="M577" s="24" t="s">
        <v>1103</v>
      </c>
      <c r="N577" s="29">
        <v>1998</v>
      </c>
      <c r="O577" s="24" t="s">
        <v>1174</v>
      </c>
      <c r="P577" s="79">
        <v>145</v>
      </c>
      <c r="Q577" s="79">
        <v>19000000</v>
      </c>
      <c r="R577" s="29">
        <v>20330000</v>
      </c>
      <c r="S577" s="29" t="s">
        <v>33</v>
      </c>
      <c r="T577" s="84">
        <v>44530</v>
      </c>
      <c r="U577" s="96" t="s">
        <v>1241</v>
      </c>
      <c r="V577" s="24" t="s">
        <v>1246</v>
      </c>
      <c r="W577" s="96" t="s">
        <v>1241</v>
      </c>
      <c r="X577" s="95" t="s">
        <v>1239</v>
      </c>
      <c r="Y577" s="96" t="s">
        <v>1239</v>
      </c>
      <c r="Z577" s="96" t="s">
        <v>1256</v>
      </c>
      <c r="AA577" s="96" t="s">
        <v>60</v>
      </c>
      <c r="AB577" s="96" t="s">
        <v>1308</v>
      </c>
      <c r="AC577" s="96" t="s">
        <v>1239</v>
      </c>
      <c r="AD577" s="96" t="s">
        <v>1327</v>
      </c>
    </row>
    <row r="578" spans="1:30" ht="15.75" x14ac:dyDescent="0.25">
      <c r="A578" s="24" t="s">
        <v>93</v>
      </c>
      <c r="B578" s="24" t="s">
        <v>93</v>
      </c>
      <c r="C578" s="27" t="s">
        <v>859</v>
      </c>
      <c r="D578" s="27" t="s">
        <v>890</v>
      </c>
      <c r="E578" s="27">
        <v>7795676</v>
      </c>
      <c r="F578" s="27">
        <v>687125</v>
      </c>
      <c r="G578" s="24" t="s">
        <v>1083</v>
      </c>
      <c r="H578" s="24">
        <v>-19.926742194201498</v>
      </c>
      <c r="I578" s="24">
        <v>-43.212600261552602</v>
      </c>
      <c r="J578" s="24" t="s">
        <v>1017</v>
      </c>
      <c r="K578" s="24" t="s">
        <v>1046</v>
      </c>
      <c r="L578" s="24" t="s">
        <v>1077</v>
      </c>
      <c r="M578" s="24" t="s">
        <v>1103</v>
      </c>
      <c r="N578" s="24">
        <v>2010</v>
      </c>
      <c r="O578" s="24" t="s">
        <v>1174</v>
      </c>
      <c r="P578" s="78">
        <v>107</v>
      </c>
      <c r="Q578" s="78">
        <v>22981598.800000001</v>
      </c>
      <c r="R578" s="78">
        <v>23667000</v>
      </c>
      <c r="S578" s="78" t="s">
        <v>33</v>
      </c>
      <c r="T578" s="83">
        <v>44742</v>
      </c>
      <c r="U578" s="24" t="s">
        <v>1241</v>
      </c>
      <c r="V578" s="24" t="s">
        <v>1246</v>
      </c>
      <c r="W578" s="24" t="s">
        <v>1241</v>
      </c>
      <c r="X578" s="24" t="s">
        <v>1239</v>
      </c>
      <c r="Y578" s="24" t="s">
        <v>1239</v>
      </c>
      <c r="Z578" s="24" t="s">
        <v>1256</v>
      </c>
      <c r="AA578" s="24" t="s">
        <v>60</v>
      </c>
      <c r="AB578" s="24" t="s">
        <v>1308</v>
      </c>
      <c r="AC578" s="24" t="s">
        <v>1239</v>
      </c>
      <c r="AD578" s="24"/>
    </row>
    <row r="579" spans="1:30" ht="15.75" x14ac:dyDescent="0.25">
      <c r="A579" s="24" t="s">
        <v>60</v>
      </c>
      <c r="B579" s="34" t="s">
        <v>984</v>
      </c>
      <c r="C579" s="24" t="s">
        <v>633</v>
      </c>
      <c r="D579" s="24" t="s">
        <v>983</v>
      </c>
      <c r="E579" s="27">
        <v>9325730</v>
      </c>
      <c r="F579" s="27">
        <v>592671</v>
      </c>
      <c r="G579" s="24" t="s">
        <v>1084</v>
      </c>
      <c r="H579" s="24">
        <v>-6.0994502252127196</v>
      </c>
      <c r="I579" s="24">
        <v>-50.162508703489699</v>
      </c>
      <c r="J579" s="24" t="s">
        <v>1017</v>
      </c>
      <c r="K579" s="24" t="s">
        <v>1018</v>
      </c>
      <c r="L579" s="24" t="s">
        <v>1031</v>
      </c>
      <c r="M579" s="24" t="s">
        <v>363</v>
      </c>
      <c r="N579" s="24">
        <v>1986</v>
      </c>
      <c r="O579" s="24" t="s">
        <v>1180</v>
      </c>
      <c r="P579" s="24">
        <v>25</v>
      </c>
      <c r="Q579" s="78">
        <v>1710841</v>
      </c>
      <c r="R579" s="78">
        <v>1710841</v>
      </c>
      <c r="S579" s="78"/>
      <c r="T579" s="92">
        <v>44883</v>
      </c>
      <c r="U579" s="24"/>
      <c r="V579" s="24" t="s">
        <v>1246</v>
      </c>
      <c r="W579" s="24"/>
      <c r="X579" s="24" t="s">
        <v>1241</v>
      </c>
      <c r="Y579" s="24"/>
      <c r="Z579" s="24"/>
      <c r="AA579" s="24"/>
      <c r="AB579" s="24"/>
      <c r="AC579" s="24"/>
      <c r="AD579" s="24"/>
    </row>
    <row r="580" spans="1:30" ht="15.75" x14ac:dyDescent="0.25">
      <c r="A580" s="24" t="s">
        <v>60</v>
      </c>
      <c r="B580" s="24" t="s">
        <v>985</v>
      </c>
      <c r="C580" s="27" t="s">
        <v>852</v>
      </c>
      <c r="D580" s="24" t="s">
        <v>868</v>
      </c>
      <c r="E580" s="27"/>
      <c r="F580" s="27"/>
      <c r="G580" s="24"/>
      <c r="H580" s="24"/>
      <c r="I580" s="24"/>
      <c r="J580" s="24" t="s">
        <v>1017</v>
      </c>
      <c r="K580" s="24" t="s">
        <v>1046</v>
      </c>
      <c r="L580" s="24" t="s">
        <v>1070</v>
      </c>
      <c r="M580" s="24" t="s">
        <v>363</v>
      </c>
      <c r="N580" s="24"/>
      <c r="O580" s="24" t="s">
        <v>1180</v>
      </c>
      <c r="P580" s="24">
        <v>0</v>
      </c>
      <c r="Q580" s="78">
        <v>0</v>
      </c>
      <c r="R580" s="78">
        <v>0</v>
      </c>
      <c r="S580" s="78"/>
      <c r="T580" s="89"/>
      <c r="U580" s="24"/>
      <c r="V580" s="24" t="s">
        <v>1247</v>
      </c>
      <c r="W580" s="24"/>
      <c r="X580" s="24" t="s">
        <v>1241</v>
      </c>
      <c r="Y580" s="24"/>
      <c r="Z580" s="24"/>
      <c r="AA580" s="24"/>
      <c r="AB580" s="24"/>
      <c r="AC580" s="24"/>
      <c r="AD580" s="24"/>
    </row>
    <row r="581" spans="1:30" ht="15.75" x14ac:dyDescent="0.25">
      <c r="A581" s="24" t="s">
        <v>60</v>
      </c>
      <c r="B581" s="24" t="s">
        <v>986</v>
      </c>
      <c r="C581" s="27" t="s">
        <v>838</v>
      </c>
      <c r="D581" s="27" t="s">
        <v>839</v>
      </c>
      <c r="E581" s="27">
        <v>7791043</v>
      </c>
      <c r="F581" s="27">
        <v>645641</v>
      </c>
      <c r="G581" s="24" t="s">
        <v>1066</v>
      </c>
      <c r="H581" s="24">
        <v>-19.971727444172299</v>
      </c>
      <c r="I581" s="24">
        <v>-43.608062269633898</v>
      </c>
      <c r="J581" s="24" t="s">
        <v>1017</v>
      </c>
      <c r="K581" s="24" t="s">
        <v>1046</v>
      </c>
      <c r="L581" s="24" t="s">
        <v>1067</v>
      </c>
      <c r="M581" s="24" t="s">
        <v>1099</v>
      </c>
      <c r="N581" s="50" t="s">
        <v>1157</v>
      </c>
      <c r="O581" s="24" t="s">
        <v>1180</v>
      </c>
      <c r="P581" s="24">
        <v>8</v>
      </c>
      <c r="Q581" s="78">
        <v>3830.74</v>
      </c>
      <c r="R581" s="78">
        <v>3830.74</v>
      </c>
      <c r="S581" s="78"/>
      <c r="T581" s="89" t="s">
        <v>1157</v>
      </c>
      <c r="U581" s="24"/>
      <c r="V581" s="24" t="s">
        <v>66</v>
      </c>
      <c r="W581" s="24"/>
      <c r="X581" s="24" t="s">
        <v>1241</v>
      </c>
      <c r="Y581" s="24"/>
      <c r="Z581" s="24"/>
      <c r="AA581" s="24"/>
      <c r="AB581" s="24"/>
      <c r="AC581" s="24"/>
      <c r="AD581" s="24"/>
    </row>
    <row r="582" spans="1:30" ht="15.75" x14ac:dyDescent="0.25">
      <c r="A582" s="24" t="s">
        <v>94</v>
      </c>
      <c r="B582" s="24" t="s">
        <v>94</v>
      </c>
      <c r="C582" s="24" t="s">
        <v>169</v>
      </c>
      <c r="D582" s="24" t="s">
        <v>896</v>
      </c>
      <c r="E582" s="27">
        <v>7767823</v>
      </c>
      <c r="F582" s="27">
        <v>619168</v>
      </c>
      <c r="G582" s="24" t="s">
        <v>1066</v>
      </c>
      <c r="H582" s="24">
        <v>-20.1833203726618</v>
      </c>
      <c r="I582" s="24">
        <v>-43.859515126646997</v>
      </c>
      <c r="J582" s="24" t="s">
        <v>1017</v>
      </c>
      <c r="K582" s="24" t="s">
        <v>1046</v>
      </c>
      <c r="L582" s="24" t="s">
        <v>1090</v>
      </c>
      <c r="M582" s="24" t="s">
        <v>1102</v>
      </c>
      <c r="N582" s="50">
        <v>2006</v>
      </c>
      <c r="O582" s="24" t="s">
        <v>66</v>
      </c>
      <c r="P582" s="24">
        <v>19</v>
      </c>
      <c r="Q582" s="78">
        <v>1020000</v>
      </c>
      <c r="R582" s="78" t="s">
        <v>1157</v>
      </c>
      <c r="S582" s="78" t="s">
        <v>33</v>
      </c>
      <c r="T582" s="89">
        <v>44075</v>
      </c>
      <c r="U582" s="24" t="s">
        <v>1239</v>
      </c>
      <c r="V582" s="24" t="s">
        <v>1157</v>
      </c>
      <c r="W582" s="24" t="s">
        <v>1241</v>
      </c>
      <c r="X582" s="24" t="s">
        <v>1239</v>
      </c>
      <c r="Y582" s="24" t="s">
        <v>1239</v>
      </c>
      <c r="Z582" s="24" t="s">
        <v>1256</v>
      </c>
      <c r="AA582" s="24" t="s">
        <v>1302</v>
      </c>
      <c r="AB582" s="24" t="s">
        <v>1308</v>
      </c>
      <c r="AC582" s="24" t="s">
        <v>1239</v>
      </c>
      <c r="AD582" s="24" t="s">
        <v>1328</v>
      </c>
    </row>
    <row r="583" spans="1:30" ht="15.75" x14ac:dyDescent="0.25">
      <c r="A583" s="24" t="s">
        <v>60</v>
      </c>
      <c r="B583" s="24" t="s">
        <v>987</v>
      </c>
      <c r="C583" s="24" t="s">
        <v>844</v>
      </c>
      <c r="D583" s="24" t="s">
        <v>970</v>
      </c>
      <c r="E583" s="27">
        <v>7775524.1799999997</v>
      </c>
      <c r="F583" s="27">
        <v>581705.56000000006</v>
      </c>
      <c r="G583" s="24" t="s">
        <v>1069</v>
      </c>
      <c r="H583" s="24">
        <v>-20.115696</v>
      </c>
      <c r="I583" s="24">
        <v>-44.218366000000003</v>
      </c>
      <c r="J583" s="24" t="s">
        <v>1017</v>
      </c>
      <c r="K583" s="24" t="s">
        <v>1046</v>
      </c>
      <c r="L583" s="24" t="s">
        <v>1075</v>
      </c>
      <c r="M583" s="24" t="s">
        <v>1098</v>
      </c>
      <c r="N583" s="50"/>
      <c r="O583" s="24" t="s">
        <v>66</v>
      </c>
      <c r="P583" s="24">
        <v>5</v>
      </c>
      <c r="Q583" s="78">
        <v>30000</v>
      </c>
      <c r="R583" s="78" t="s">
        <v>1157</v>
      </c>
      <c r="S583" s="78"/>
      <c r="T583" s="85" t="s">
        <v>1157</v>
      </c>
      <c r="U583" s="24"/>
      <c r="V583" s="24" t="s">
        <v>1157</v>
      </c>
      <c r="W583" s="24"/>
      <c r="X583" s="24" t="s">
        <v>1241</v>
      </c>
      <c r="Y583" s="24"/>
      <c r="Z583" s="24"/>
      <c r="AA583" s="24"/>
      <c r="AB583" s="24"/>
      <c r="AC583" s="24"/>
      <c r="AD583" s="24"/>
    </row>
    <row r="584" spans="1:30" ht="15.75" x14ac:dyDescent="0.25">
      <c r="A584" s="24" t="s">
        <v>60</v>
      </c>
      <c r="B584" s="24" t="s">
        <v>988</v>
      </c>
      <c r="C584" s="27" t="s">
        <v>633</v>
      </c>
      <c r="D584" s="24" t="s">
        <v>983</v>
      </c>
      <c r="E584" s="49">
        <v>9337291</v>
      </c>
      <c r="F584" s="49">
        <v>598558</v>
      </c>
      <c r="G584" s="50" t="s">
        <v>1084</v>
      </c>
      <c r="H584" s="50">
        <v>-5.9947932698149096</v>
      </c>
      <c r="I584" s="50">
        <v>-50.109481692663898</v>
      </c>
      <c r="J584" s="24" t="s">
        <v>1017</v>
      </c>
      <c r="K584" s="24" t="s">
        <v>1018</v>
      </c>
      <c r="L584" s="24" t="s">
        <v>1031</v>
      </c>
      <c r="M584" s="24" t="s">
        <v>363</v>
      </c>
      <c r="N584" s="50">
        <v>1990</v>
      </c>
      <c r="O584" s="24" t="s">
        <v>1180</v>
      </c>
      <c r="P584" s="24">
        <v>24</v>
      </c>
      <c r="Q584" s="78">
        <v>6544459</v>
      </c>
      <c r="R584" s="78">
        <v>8520610</v>
      </c>
      <c r="S584" s="78"/>
      <c r="T584" s="85">
        <v>44883</v>
      </c>
      <c r="U584" s="24"/>
      <c r="V584" s="24" t="s">
        <v>1246</v>
      </c>
      <c r="W584" s="24"/>
      <c r="X584" s="24" t="s">
        <v>1241</v>
      </c>
      <c r="Y584" s="24"/>
      <c r="Z584" s="24"/>
      <c r="AA584" s="24"/>
      <c r="AB584" s="24"/>
      <c r="AC584" s="24"/>
      <c r="AD584" s="24"/>
    </row>
    <row r="585" spans="1:30" ht="15.75" x14ac:dyDescent="0.25">
      <c r="A585" s="24" t="s">
        <v>119</v>
      </c>
      <c r="B585" s="24" t="s">
        <v>119</v>
      </c>
      <c r="C585" s="24" t="s">
        <v>633</v>
      </c>
      <c r="D585" s="24" t="s">
        <v>983</v>
      </c>
      <c r="E585" s="27">
        <v>9339012</v>
      </c>
      <c r="F585" s="27">
        <v>595023</v>
      </c>
      <c r="G585" s="24" t="s">
        <v>1084</v>
      </c>
      <c r="H585" s="24">
        <v>-5.9792772795389597</v>
      </c>
      <c r="I585" s="24">
        <v>-50.1414439216937</v>
      </c>
      <c r="J585" s="24" t="s">
        <v>1017</v>
      </c>
      <c r="K585" s="24" t="s">
        <v>1018</v>
      </c>
      <c r="L585" s="24" t="s">
        <v>1031</v>
      </c>
      <c r="M585" s="24" t="s">
        <v>363</v>
      </c>
      <c r="N585" s="50">
        <v>1985</v>
      </c>
      <c r="O585" s="24" t="s">
        <v>1177</v>
      </c>
      <c r="P585" s="24">
        <v>34</v>
      </c>
      <c r="Q585" s="78">
        <v>141187217</v>
      </c>
      <c r="R585" s="78">
        <v>163391056.49000001</v>
      </c>
      <c r="S585" s="78" t="s">
        <v>33</v>
      </c>
      <c r="T585" s="89">
        <v>44883</v>
      </c>
      <c r="U585" s="24" t="s">
        <v>1239</v>
      </c>
      <c r="V585" s="24" t="s">
        <v>1246</v>
      </c>
      <c r="W585" s="24" t="s">
        <v>1241</v>
      </c>
      <c r="X585" s="24" t="s">
        <v>1239</v>
      </c>
      <c r="Y585" s="24" t="s">
        <v>1239</v>
      </c>
      <c r="Z585" s="24" t="s">
        <v>1256</v>
      </c>
      <c r="AA585" s="24" t="s">
        <v>1302</v>
      </c>
      <c r="AB585" s="24" t="s">
        <v>1256</v>
      </c>
      <c r="AC585" s="24" t="s">
        <v>1239</v>
      </c>
      <c r="AD585" s="24" t="s">
        <v>1329</v>
      </c>
    </row>
    <row r="586" spans="1:30" ht="15.75" x14ac:dyDescent="0.25">
      <c r="A586" s="24" t="s">
        <v>123</v>
      </c>
      <c r="B586" s="24" t="s">
        <v>123</v>
      </c>
      <c r="C586" s="27" t="s">
        <v>945</v>
      </c>
      <c r="D586" s="27" t="s">
        <v>989</v>
      </c>
      <c r="E586" s="27">
        <v>7874243</v>
      </c>
      <c r="F586" s="27">
        <v>441141</v>
      </c>
      <c r="G586" s="24" t="s">
        <v>1085</v>
      </c>
      <c r="H586" s="24">
        <v>-19.224446743022298</v>
      </c>
      <c r="I586" s="24">
        <v>-57.5599790368952</v>
      </c>
      <c r="J586" s="24" t="s">
        <v>1017</v>
      </c>
      <c r="K586" s="24" t="s">
        <v>1086</v>
      </c>
      <c r="L586" s="24" t="s">
        <v>945</v>
      </c>
      <c r="M586" s="24" t="s">
        <v>1098</v>
      </c>
      <c r="N586" s="24">
        <v>1992</v>
      </c>
      <c r="O586" s="24" t="s">
        <v>1176</v>
      </c>
      <c r="P586" s="24">
        <v>36.56</v>
      </c>
      <c r="Q586" s="78">
        <v>4791432.32</v>
      </c>
      <c r="R586" s="78">
        <v>9300000</v>
      </c>
      <c r="S586" s="78" t="s">
        <v>33</v>
      </c>
      <c r="T586" s="85">
        <v>44226</v>
      </c>
      <c r="U586" s="24" t="s">
        <v>1239</v>
      </c>
      <c r="V586" s="24" t="s">
        <v>1157</v>
      </c>
      <c r="W586" s="24" t="s">
        <v>1241</v>
      </c>
      <c r="X586" s="24" t="s">
        <v>1239</v>
      </c>
      <c r="Y586" s="24" t="s">
        <v>1239</v>
      </c>
      <c r="Z586" s="24" t="s">
        <v>1256</v>
      </c>
      <c r="AA586" s="24" t="s">
        <v>1302</v>
      </c>
      <c r="AB586" s="24" t="s">
        <v>1306</v>
      </c>
      <c r="AC586" s="24" t="s">
        <v>1239</v>
      </c>
      <c r="AD586" s="24"/>
    </row>
    <row r="587" spans="1:30" ht="15.75" x14ac:dyDescent="0.25">
      <c r="A587" s="24" t="s">
        <v>60</v>
      </c>
      <c r="B587" s="24" t="s">
        <v>990</v>
      </c>
      <c r="C587" s="27" t="s">
        <v>838</v>
      </c>
      <c r="D587" s="24" t="s">
        <v>839</v>
      </c>
      <c r="E587" s="27">
        <v>7791729</v>
      </c>
      <c r="F587" s="27">
        <v>647822</v>
      </c>
      <c r="G587" s="24" t="s">
        <v>1066</v>
      </c>
      <c r="H587" s="24">
        <v>-19.965365400011699</v>
      </c>
      <c r="I587" s="24">
        <v>-43.587277662950299</v>
      </c>
      <c r="J587" s="24" t="s">
        <v>1017</v>
      </c>
      <c r="K587" s="24" t="s">
        <v>1046</v>
      </c>
      <c r="L587" s="24" t="s">
        <v>1067</v>
      </c>
      <c r="M587" s="24" t="s">
        <v>1102</v>
      </c>
      <c r="N587" s="24" t="s">
        <v>1157</v>
      </c>
      <c r="O587" s="24" t="s">
        <v>66</v>
      </c>
      <c r="P587" s="24">
        <v>5</v>
      </c>
      <c r="Q587" s="78">
        <v>3524.96</v>
      </c>
      <c r="R587" s="78" t="s">
        <v>1157</v>
      </c>
      <c r="S587" s="78"/>
      <c r="T587" s="90" t="s">
        <v>1157</v>
      </c>
      <c r="U587" s="24"/>
      <c r="V587" s="24" t="s">
        <v>1157</v>
      </c>
      <c r="W587" s="24"/>
      <c r="X587" s="24" t="s">
        <v>1241</v>
      </c>
      <c r="Y587" s="24"/>
      <c r="Z587" s="24"/>
      <c r="AA587" s="24"/>
      <c r="AB587" s="24"/>
      <c r="AC587" s="24"/>
      <c r="AD587" s="24"/>
    </row>
    <row r="588" spans="1:30" ht="15.75" x14ac:dyDescent="0.25">
      <c r="A588" s="24" t="s">
        <v>60</v>
      </c>
      <c r="B588" s="24" t="s">
        <v>991</v>
      </c>
      <c r="C588" s="27" t="s">
        <v>633</v>
      </c>
      <c r="D588" s="37" t="s">
        <v>983</v>
      </c>
      <c r="E588" s="27">
        <v>9324770</v>
      </c>
      <c r="F588" s="27">
        <v>591945</v>
      </c>
      <c r="G588" s="24" t="s">
        <v>1084</v>
      </c>
      <c r="H588" s="24">
        <v>-6.1081439010237597</v>
      </c>
      <c r="I588" s="24">
        <v>-50.169055900626098</v>
      </c>
      <c r="J588" s="24" t="s">
        <v>1017</v>
      </c>
      <c r="K588" s="24" t="s">
        <v>1018</v>
      </c>
      <c r="L588" s="24" t="s">
        <v>1031</v>
      </c>
      <c r="M588" s="24" t="s">
        <v>363</v>
      </c>
      <c r="N588" s="24">
        <v>2018</v>
      </c>
      <c r="O588" s="24" t="s">
        <v>1180</v>
      </c>
      <c r="P588" s="24">
        <v>32.799999999999997</v>
      </c>
      <c r="Q588" s="78">
        <v>681816</v>
      </c>
      <c r="R588" s="78">
        <v>681816</v>
      </c>
      <c r="S588" s="78"/>
      <c r="T588" s="93">
        <v>44883</v>
      </c>
      <c r="U588" s="24"/>
      <c r="V588" s="24" t="s">
        <v>1246</v>
      </c>
      <c r="W588" s="29"/>
      <c r="X588" s="24" t="s">
        <v>1241</v>
      </c>
      <c r="Y588" s="24"/>
      <c r="Z588" s="29"/>
      <c r="AA588" s="29"/>
      <c r="AB588" s="29"/>
      <c r="AC588" s="29"/>
      <c r="AD588" s="29"/>
    </row>
    <row r="589" spans="1:30" ht="15.75" x14ac:dyDescent="0.25">
      <c r="A589" s="24" t="s">
        <v>132</v>
      </c>
      <c r="B589" s="24" t="s">
        <v>132</v>
      </c>
      <c r="C589" s="27" t="s">
        <v>633</v>
      </c>
      <c r="D589" s="24" t="s">
        <v>940</v>
      </c>
      <c r="E589" s="27">
        <v>9324307</v>
      </c>
      <c r="F589" s="27">
        <v>576535</v>
      </c>
      <c r="G589" s="24" t="s">
        <v>1084</v>
      </c>
      <c r="H589" s="24">
        <v>-6.1125291171565896</v>
      </c>
      <c r="I589" s="24">
        <v>-50.3083093374117</v>
      </c>
      <c r="J589" s="24" t="s">
        <v>1017</v>
      </c>
      <c r="K589" s="24" t="s">
        <v>1018</v>
      </c>
      <c r="L589" s="24" t="s">
        <v>1031</v>
      </c>
      <c r="M589" s="24" t="s">
        <v>363</v>
      </c>
      <c r="N589" s="24">
        <v>1987</v>
      </c>
      <c r="O589" s="24" t="s">
        <v>1177</v>
      </c>
      <c r="P589" s="24">
        <v>22</v>
      </c>
      <c r="Q589" s="78">
        <v>1026264</v>
      </c>
      <c r="R589" s="78">
        <v>1792532</v>
      </c>
      <c r="S589" s="78" t="s">
        <v>33</v>
      </c>
      <c r="T589" s="85">
        <v>44883</v>
      </c>
      <c r="U589" s="24" t="s">
        <v>1239</v>
      </c>
      <c r="V589" s="24" t="s">
        <v>1246</v>
      </c>
      <c r="W589" s="24" t="s">
        <v>1241</v>
      </c>
      <c r="X589" s="24" t="s">
        <v>1239</v>
      </c>
      <c r="Y589" s="24" t="s">
        <v>1239</v>
      </c>
      <c r="Z589" s="24" t="s">
        <v>1256</v>
      </c>
      <c r="AA589" s="24" t="s">
        <v>1241</v>
      </c>
      <c r="AB589" s="24" t="s">
        <v>1306</v>
      </c>
      <c r="AC589" s="24" t="s">
        <v>1239</v>
      </c>
      <c r="AD589" s="24" t="s">
        <v>1330</v>
      </c>
    </row>
    <row r="590" spans="1:30" ht="15.75" x14ac:dyDescent="0.25">
      <c r="A590" s="24" t="s">
        <v>60</v>
      </c>
      <c r="B590" s="24" t="s">
        <v>992</v>
      </c>
      <c r="C590" s="27" t="s">
        <v>844</v>
      </c>
      <c r="D590" s="24" t="s">
        <v>878</v>
      </c>
      <c r="E590" s="27">
        <v>7777608</v>
      </c>
      <c r="F590" s="27">
        <v>596540</v>
      </c>
      <c r="G590" s="24" t="s">
        <v>1069</v>
      </c>
      <c r="H590" s="24">
        <v>-20.09618</v>
      </c>
      <c r="I590" s="24">
        <v>-44.076569999999997</v>
      </c>
      <c r="J590" s="24" t="s">
        <v>1017</v>
      </c>
      <c r="K590" s="24" t="s">
        <v>1046</v>
      </c>
      <c r="L590" s="24" t="s">
        <v>1075</v>
      </c>
      <c r="M590" s="24" t="s">
        <v>1099</v>
      </c>
      <c r="N590" s="24"/>
      <c r="O590" s="24" t="s">
        <v>1180</v>
      </c>
      <c r="P590" s="24">
        <v>5.5</v>
      </c>
      <c r="Q590" s="78">
        <v>3460</v>
      </c>
      <c r="R590" s="78">
        <v>6403.9</v>
      </c>
      <c r="S590" s="78"/>
      <c r="T590" s="87" t="s">
        <v>1157</v>
      </c>
      <c r="U590" s="24"/>
      <c r="V590" s="24" t="s">
        <v>1245</v>
      </c>
      <c r="W590" s="24"/>
      <c r="X590" s="24" t="s">
        <v>1241</v>
      </c>
      <c r="Y590" s="24"/>
      <c r="Z590" s="24"/>
      <c r="AA590" s="24"/>
      <c r="AB590" s="24"/>
      <c r="AC590" s="24"/>
      <c r="AD590" s="24"/>
    </row>
    <row r="591" spans="1:30" ht="15.75" x14ac:dyDescent="0.25">
      <c r="A591" s="24" t="s">
        <v>60</v>
      </c>
      <c r="B591" s="24" t="s">
        <v>993</v>
      </c>
      <c r="C591" s="27" t="s">
        <v>874</v>
      </c>
      <c r="D591" s="24" t="s">
        <v>888</v>
      </c>
      <c r="E591" s="27">
        <v>-20.117774000000001</v>
      </c>
      <c r="F591" s="27">
        <v>-43.407662999999999</v>
      </c>
      <c r="G591" s="24" t="s">
        <v>1020</v>
      </c>
      <c r="H591" s="24">
        <v>-20.117774000000001</v>
      </c>
      <c r="I591" s="24">
        <v>-43.407662999999999</v>
      </c>
      <c r="J591" s="24" t="s">
        <v>1017</v>
      </c>
      <c r="K591" s="24" t="s">
        <v>1046</v>
      </c>
      <c r="L591" s="24" t="s">
        <v>1081</v>
      </c>
      <c r="M591" s="24" t="s">
        <v>1102</v>
      </c>
      <c r="N591" s="24"/>
      <c r="O591" s="24" t="s">
        <v>66</v>
      </c>
      <c r="P591" s="24" t="s">
        <v>1157</v>
      </c>
      <c r="Q591" s="78">
        <v>34454.42</v>
      </c>
      <c r="R591" s="78" t="s">
        <v>1157</v>
      </c>
      <c r="S591" s="78"/>
      <c r="T591" s="85" t="s">
        <v>1157</v>
      </c>
      <c r="U591" s="24"/>
      <c r="V591" s="24" t="s">
        <v>1157</v>
      </c>
      <c r="W591" s="24"/>
      <c r="X591" s="24" t="s">
        <v>1241</v>
      </c>
      <c r="Y591" s="24"/>
      <c r="Z591" s="24"/>
      <c r="AA591" s="24"/>
      <c r="AB591" s="24"/>
      <c r="AC591" s="24"/>
      <c r="AD591" s="24"/>
    </row>
    <row r="592" spans="1:30" ht="15.75" x14ac:dyDescent="0.25">
      <c r="A592" s="42" t="s">
        <v>60</v>
      </c>
      <c r="B592" s="24" t="s">
        <v>994</v>
      </c>
      <c r="C592" s="27" t="s">
        <v>852</v>
      </c>
      <c r="D592" s="24" t="s">
        <v>855</v>
      </c>
      <c r="E592" s="27">
        <v>7745381</v>
      </c>
      <c r="F592" s="27">
        <v>619221</v>
      </c>
      <c r="G592" s="24" t="s">
        <v>1066</v>
      </c>
      <c r="H592" s="24">
        <v>-20.3860714232957</v>
      </c>
      <c r="I592" s="24">
        <v>-43.857523250257699</v>
      </c>
      <c r="J592" s="24" t="s">
        <v>1017</v>
      </c>
      <c r="K592" s="24" t="s">
        <v>1046</v>
      </c>
      <c r="L592" s="24" t="s">
        <v>1076</v>
      </c>
      <c r="M592" s="24" t="s">
        <v>1099</v>
      </c>
      <c r="N592" s="24">
        <v>1976</v>
      </c>
      <c r="O592" s="24" t="s">
        <v>1180</v>
      </c>
      <c r="P592" s="24">
        <v>3.7</v>
      </c>
      <c r="Q592" s="78">
        <v>7000</v>
      </c>
      <c r="R592" s="78">
        <v>7000</v>
      </c>
      <c r="S592" s="78"/>
      <c r="T592" s="85" t="s">
        <v>1157</v>
      </c>
      <c r="U592" s="24"/>
      <c r="V592" s="24" t="s">
        <v>1246</v>
      </c>
      <c r="W592" s="24"/>
      <c r="X592" s="24" t="s">
        <v>1241</v>
      </c>
      <c r="Y592" s="24"/>
      <c r="Z592" s="24"/>
      <c r="AA592" s="24"/>
      <c r="AB592" s="24"/>
      <c r="AC592" s="24"/>
      <c r="AD592" s="24"/>
    </row>
    <row r="593" spans="1:30" ht="15.75" x14ac:dyDescent="0.25">
      <c r="A593" s="24" t="s">
        <v>372</v>
      </c>
      <c r="B593" s="24" t="s">
        <v>995</v>
      </c>
      <c r="C593" s="27" t="s">
        <v>849</v>
      </c>
      <c r="D593" s="24" t="s">
        <v>850</v>
      </c>
      <c r="E593" s="27">
        <v>7830445</v>
      </c>
      <c r="F593" s="27">
        <v>687945</v>
      </c>
      <c r="G593" s="24" t="s">
        <v>1066</v>
      </c>
      <c r="H593" s="24">
        <v>-19.612199024929001</v>
      </c>
      <c r="I593" s="24">
        <v>-43.207868838692796</v>
      </c>
      <c r="J593" s="24" t="s">
        <v>1017</v>
      </c>
      <c r="K593" s="24" t="s">
        <v>1046</v>
      </c>
      <c r="L593" s="24" t="s">
        <v>849</v>
      </c>
      <c r="M593" s="24" t="s">
        <v>1103</v>
      </c>
      <c r="N593" s="50">
        <v>2004</v>
      </c>
      <c r="O593" s="24" t="s">
        <v>66</v>
      </c>
      <c r="P593" s="24"/>
      <c r="Q593" s="78">
        <v>10512200</v>
      </c>
      <c r="R593" s="78" t="s">
        <v>1157</v>
      </c>
      <c r="S593" s="78"/>
      <c r="T593" s="89">
        <v>44742</v>
      </c>
      <c r="U593" s="24"/>
      <c r="V593" s="24" t="s">
        <v>1157</v>
      </c>
      <c r="W593" s="24"/>
      <c r="X593" s="24" t="s">
        <v>1241</v>
      </c>
      <c r="Y593" s="24" t="s">
        <v>1240</v>
      </c>
      <c r="Z593" s="24"/>
      <c r="AA593" s="24"/>
      <c r="AB593" s="100"/>
      <c r="AC593" s="100"/>
      <c r="AD593" s="24"/>
    </row>
    <row r="594" spans="1:30" ht="15.75" x14ac:dyDescent="0.25">
      <c r="A594" s="24" t="s">
        <v>60</v>
      </c>
      <c r="B594" s="24" t="s">
        <v>996</v>
      </c>
      <c r="C594" s="27" t="s">
        <v>874</v>
      </c>
      <c r="D594" s="27" t="s">
        <v>164</v>
      </c>
      <c r="E594" s="49">
        <v>7756754</v>
      </c>
      <c r="F594" s="49">
        <v>658174</v>
      </c>
      <c r="G594" s="50" t="s">
        <v>1066</v>
      </c>
      <c r="H594" s="50">
        <v>-20.2804933514475</v>
      </c>
      <c r="I594" s="50">
        <v>-43.485329569195102</v>
      </c>
      <c r="J594" s="24" t="s">
        <v>1017</v>
      </c>
      <c r="K594" s="24" t="s">
        <v>1046</v>
      </c>
      <c r="L594" s="24" t="s">
        <v>1071</v>
      </c>
      <c r="M594" s="24" t="s">
        <v>1099</v>
      </c>
      <c r="N594" s="24">
        <v>1982</v>
      </c>
      <c r="O594" s="24" t="s">
        <v>1180</v>
      </c>
      <c r="P594" s="77">
        <v>15</v>
      </c>
      <c r="Q594" s="78">
        <v>2296194.6</v>
      </c>
      <c r="R594" s="78">
        <v>2296194.6</v>
      </c>
      <c r="S594" s="78"/>
      <c r="T594" s="84" t="s">
        <v>1157</v>
      </c>
      <c r="U594" s="24"/>
      <c r="V594" s="24" t="s">
        <v>1246</v>
      </c>
      <c r="W594" s="24"/>
      <c r="X594" s="24" t="s">
        <v>1241</v>
      </c>
      <c r="Y594" s="24"/>
      <c r="Z594" s="24"/>
      <c r="AA594" s="24"/>
      <c r="AB594" s="24"/>
      <c r="AC594" s="24"/>
      <c r="AD594" s="24"/>
    </row>
    <row r="595" spans="1:30" ht="15.75" x14ac:dyDescent="0.25">
      <c r="A595" s="24" t="s">
        <v>60</v>
      </c>
      <c r="B595" s="24" t="s">
        <v>997</v>
      </c>
      <c r="C595" s="27" t="s">
        <v>838</v>
      </c>
      <c r="D595" s="27" t="s">
        <v>839</v>
      </c>
      <c r="E595" s="49">
        <v>7792384</v>
      </c>
      <c r="F595" s="49">
        <v>647833</v>
      </c>
      <c r="G595" s="50" t="s">
        <v>1066</v>
      </c>
      <c r="H595" s="50">
        <v>-19.9594473160044</v>
      </c>
      <c r="I595" s="50">
        <v>-43.5872252556088</v>
      </c>
      <c r="J595" s="24" t="s">
        <v>1017</v>
      </c>
      <c r="K595" s="24" t="s">
        <v>1046</v>
      </c>
      <c r="L595" s="24" t="s">
        <v>1067</v>
      </c>
      <c r="M595" s="24" t="s">
        <v>1102</v>
      </c>
      <c r="N595" s="24">
        <v>1992</v>
      </c>
      <c r="O595" s="24" t="s">
        <v>66</v>
      </c>
      <c r="P595" s="77">
        <v>8</v>
      </c>
      <c r="Q595" s="78">
        <v>7185.66</v>
      </c>
      <c r="R595" s="78" t="s">
        <v>1157</v>
      </c>
      <c r="S595" s="78"/>
      <c r="T595" s="84" t="s">
        <v>1157</v>
      </c>
      <c r="U595" s="24"/>
      <c r="V595" s="24" t="s">
        <v>1157</v>
      </c>
      <c r="W595" s="24"/>
      <c r="X595" s="24" t="s">
        <v>1241</v>
      </c>
      <c r="Y595" s="24"/>
      <c r="Z595" s="24"/>
      <c r="AA595" s="24"/>
      <c r="AB595" s="24"/>
      <c r="AC595" s="24"/>
      <c r="AD595" s="24"/>
    </row>
    <row r="596" spans="1:30" ht="15.75" x14ac:dyDescent="0.25">
      <c r="A596" s="24" t="s">
        <v>60</v>
      </c>
      <c r="B596" s="30" t="s">
        <v>998</v>
      </c>
      <c r="C596" s="27" t="s">
        <v>838</v>
      </c>
      <c r="D596" s="24" t="s">
        <v>913</v>
      </c>
      <c r="E596" s="27">
        <v>7750321</v>
      </c>
      <c r="F596" s="27">
        <v>664455</v>
      </c>
      <c r="G596" s="24" t="s">
        <v>1066</v>
      </c>
      <c r="H596" s="24">
        <v>-20.338071919275102</v>
      </c>
      <c r="I596" s="24">
        <v>-43.424611716879198</v>
      </c>
      <c r="J596" s="24" t="s">
        <v>1017</v>
      </c>
      <c r="K596" s="24" t="s">
        <v>1046</v>
      </c>
      <c r="L596" s="24" t="s">
        <v>874</v>
      </c>
      <c r="M596" s="24" t="s">
        <v>1099</v>
      </c>
      <c r="N596" s="24" t="s">
        <v>1157</v>
      </c>
      <c r="O596" s="24" t="s">
        <v>1180</v>
      </c>
      <c r="P596" s="78">
        <v>7</v>
      </c>
      <c r="Q596" s="78">
        <v>12912.54</v>
      </c>
      <c r="R596" s="78">
        <v>12912.54</v>
      </c>
      <c r="S596" s="78"/>
      <c r="T596" s="92" t="s">
        <v>1157</v>
      </c>
      <c r="U596" s="24"/>
      <c r="V596" s="24" t="s">
        <v>66</v>
      </c>
      <c r="W596" s="24"/>
      <c r="X596" s="24" t="s">
        <v>1241</v>
      </c>
      <c r="Y596" s="24"/>
      <c r="Z596" s="24"/>
      <c r="AA596" s="24"/>
      <c r="AB596" s="24"/>
      <c r="AC596" s="24"/>
      <c r="AD596" s="24"/>
    </row>
    <row r="597" spans="1:30" ht="15.75" x14ac:dyDescent="0.25">
      <c r="A597" s="24" t="s">
        <v>60</v>
      </c>
      <c r="B597" s="30" t="s">
        <v>999</v>
      </c>
      <c r="C597" s="27" t="s">
        <v>874</v>
      </c>
      <c r="D597" s="24" t="s">
        <v>915</v>
      </c>
      <c r="E597" s="27">
        <v>7763955</v>
      </c>
      <c r="F597" s="27">
        <v>662090</v>
      </c>
      <c r="G597" s="24" t="s">
        <v>1066</v>
      </c>
      <c r="H597" s="24">
        <v>-20.215117751199902</v>
      </c>
      <c r="I597" s="24">
        <v>-43.448486448792202</v>
      </c>
      <c r="J597" s="24" t="s">
        <v>1017</v>
      </c>
      <c r="K597" s="24" t="s">
        <v>1046</v>
      </c>
      <c r="L597" s="24" t="s">
        <v>874</v>
      </c>
      <c r="M597" s="24" t="s">
        <v>1102</v>
      </c>
      <c r="N597" s="24" t="s">
        <v>1157</v>
      </c>
      <c r="O597" s="24" t="s">
        <v>66</v>
      </c>
      <c r="P597" s="78" t="s">
        <v>1157</v>
      </c>
      <c r="Q597" s="78">
        <v>7000</v>
      </c>
      <c r="R597" s="78" t="s">
        <v>1157</v>
      </c>
      <c r="S597" s="78"/>
      <c r="T597" s="83" t="s">
        <v>1157</v>
      </c>
      <c r="U597" s="24"/>
      <c r="V597" s="24" t="s">
        <v>1157</v>
      </c>
      <c r="W597" s="24"/>
      <c r="X597" s="24" t="s">
        <v>1241</v>
      </c>
      <c r="Y597" s="24"/>
      <c r="Z597" s="24"/>
      <c r="AA597" s="24"/>
      <c r="AB597" s="24"/>
      <c r="AC597" s="24"/>
      <c r="AD597" s="24"/>
    </row>
    <row r="598" spans="1:30" ht="15.75" x14ac:dyDescent="0.25">
      <c r="A598" s="24" t="s">
        <v>60</v>
      </c>
      <c r="B598" s="24" t="s">
        <v>1000</v>
      </c>
      <c r="C598" s="24" t="s">
        <v>633</v>
      </c>
      <c r="D598" s="24" t="s">
        <v>983</v>
      </c>
      <c r="E598" s="27">
        <v>9331501</v>
      </c>
      <c r="F598" s="27">
        <v>594848</v>
      </c>
      <c r="G598" s="24" t="s">
        <v>1084</v>
      </c>
      <c r="H598" s="24">
        <v>-6.0472189817778697</v>
      </c>
      <c r="I598" s="24">
        <v>-50.142918622232401</v>
      </c>
      <c r="J598" s="24" t="s">
        <v>1017</v>
      </c>
      <c r="K598" s="24" t="s">
        <v>1018</v>
      </c>
      <c r="L598" s="24" t="s">
        <v>1031</v>
      </c>
      <c r="M598" s="24" t="s">
        <v>363</v>
      </c>
      <c r="N598" s="50">
        <v>2006</v>
      </c>
      <c r="O598" s="24" t="s">
        <v>1180</v>
      </c>
      <c r="P598" s="24">
        <v>42.65</v>
      </c>
      <c r="Q598" s="78">
        <v>4402573</v>
      </c>
      <c r="R598" s="78">
        <v>5798774</v>
      </c>
      <c r="S598" s="78"/>
      <c r="T598" s="85">
        <v>44883</v>
      </c>
      <c r="U598" s="24"/>
      <c r="V598" s="24" t="s">
        <v>1246</v>
      </c>
      <c r="W598" s="24"/>
      <c r="X598" s="24" t="s">
        <v>1241</v>
      </c>
      <c r="Y598" s="24"/>
      <c r="Z598" s="24"/>
      <c r="AA598" s="24"/>
      <c r="AB598" s="100"/>
      <c r="AC598" s="100"/>
      <c r="AD598" s="24"/>
    </row>
    <row r="599" spans="1:30" ht="15.75" x14ac:dyDescent="0.25">
      <c r="A599" s="24" t="s">
        <v>60</v>
      </c>
      <c r="B599" s="24" t="s">
        <v>1001</v>
      </c>
      <c r="C599" s="24" t="s">
        <v>633</v>
      </c>
      <c r="D599" s="37" t="s">
        <v>983</v>
      </c>
      <c r="E599" s="27">
        <v>9330436</v>
      </c>
      <c r="F599" s="27">
        <v>594751</v>
      </c>
      <c r="G599" s="24" t="s">
        <v>1084</v>
      </c>
      <c r="H599" s="24">
        <v>-6.0568355040665098</v>
      </c>
      <c r="I599" s="24">
        <v>-50.143779949205602</v>
      </c>
      <c r="J599" s="24" t="s">
        <v>1017</v>
      </c>
      <c r="K599" s="24" t="s">
        <v>1018</v>
      </c>
      <c r="L599" s="24" t="s">
        <v>1031</v>
      </c>
      <c r="M599" s="24" t="s">
        <v>1103</v>
      </c>
      <c r="N599" s="50">
        <v>2006</v>
      </c>
      <c r="O599" s="24" t="s">
        <v>1180</v>
      </c>
      <c r="P599" s="24">
        <v>30</v>
      </c>
      <c r="Q599" s="78">
        <v>641566</v>
      </c>
      <c r="R599" s="78">
        <v>713313</v>
      </c>
      <c r="S599" s="78"/>
      <c r="T599" s="85"/>
      <c r="U599" s="24"/>
      <c r="V599" s="24" t="s">
        <v>1246</v>
      </c>
      <c r="W599" s="24"/>
      <c r="X599" s="24" t="s">
        <v>1241</v>
      </c>
      <c r="Y599" s="24"/>
      <c r="Z599" s="24"/>
      <c r="AA599" s="24"/>
      <c r="AB599" s="100"/>
      <c r="AC599" s="100"/>
      <c r="AD599" s="24"/>
    </row>
    <row r="600" spans="1:30" ht="15.75" x14ac:dyDescent="0.25">
      <c r="A600" s="24" t="s">
        <v>60</v>
      </c>
      <c r="B600" s="24" t="s">
        <v>1002</v>
      </c>
      <c r="C600" s="37" t="s">
        <v>838</v>
      </c>
      <c r="D600" s="37" t="s">
        <v>922</v>
      </c>
      <c r="E600" s="27">
        <v>7767425</v>
      </c>
      <c r="F600" s="27">
        <v>645685</v>
      </c>
      <c r="G600" s="24" t="s">
        <v>1066</v>
      </c>
      <c r="H600" s="24">
        <v>-20.185087327952601</v>
      </c>
      <c r="I600" s="24">
        <v>-43.605756164817102</v>
      </c>
      <c r="J600" s="24" t="s">
        <v>1017</v>
      </c>
      <c r="K600" s="24" t="s">
        <v>1046</v>
      </c>
      <c r="L600" s="24" t="s">
        <v>1080</v>
      </c>
      <c r="M600" s="24" t="s">
        <v>1099</v>
      </c>
      <c r="N600" s="50" t="s">
        <v>1157</v>
      </c>
      <c r="O600" s="24" t="s">
        <v>1180</v>
      </c>
      <c r="P600" s="24">
        <v>9</v>
      </c>
      <c r="Q600" s="78">
        <v>38558.57</v>
      </c>
      <c r="R600" s="78">
        <v>38558.57</v>
      </c>
      <c r="S600" s="78"/>
      <c r="T600" s="89" t="s">
        <v>1157</v>
      </c>
      <c r="U600" s="24"/>
      <c r="V600" s="24" t="s">
        <v>66</v>
      </c>
      <c r="W600" s="24"/>
      <c r="X600" s="24" t="s">
        <v>1241</v>
      </c>
      <c r="Y600" s="24"/>
      <c r="Z600" s="24"/>
      <c r="AA600" s="24"/>
      <c r="AB600" s="100"/>
      <c r="AC600" s="100"/>
      <c r="AD600" s="24"/>
    </row>
    <row r="601" spans="1:30" ht="15.75" x14ac:dyDescent="0.25">
      <c r="A601" s="24" t="s">
        <v>60</v>
      </c>
      <c r="B601" s="24" t="s">
        <v>1003</v>
      </c>
      <c r="C601" s="37" t="s">
        <v>852</v>
      </c>
      <c r="D601" s="24" t="s">
        <v>855</v>
      </c>
      <c r="E601" s="49">
        <v>7742546</v>
      </c>
      <c r="F601" s="49">
        <v>618390</v>
      </c>
      <c r="G601" s="50" t="s">
        <v>1066</v>
      </c>
      <c r="H601" s="50">
        <v>-20.4117361977104</v>
      </c>
      <c r="I601" s="50">
        <v>-43.865297890111798</v>
      </c>
      <c r="J601" s="24" t="s">
        <v>1017</v>
      </c>
      <c r="K601" s="24" t="s">
        <v>1046</v>
      </c>
      <c r="L601" s="24" t="s">
        <v>1071</v>
      </c>
      <c r="M601" s="24" t="s">
        <v>363</v>
      </c>
      <c r="N601" s="50">
        <v>1984</v>
      </c>
      <c r="O601" s="24" t="s">
        <v>1180</v>
      </c>
      <c r="P601" s="24">
        <v>9.01</v>
      </c>
      <c r="Q601" s="78">
        <v>20000</v>
      </c>
      <c r="R601" s="78">
        <v>25472</v>
      </c>
      <c r="S601" s="78"/>
      <c r="T601" s="89" t="s">
        <v>1157</v>
      </c>
      <c r="U601" s="24"/>
      <c r="V601" s="24" t="s">
        <v>1246</v>
      </c>
      <c r="W601" s="24"/>
      <c r="X601" s="24" t="s">
        <v>1241</v>
      </c>
      <c r="Y601" s="24"/>
      <c r="Z601" s="24"/>
      <c r="AA601" s="24"/>
      <c r="AB601" s="100"/>
      <c r="AC601" s="100"/>
      <c r="AD601" s="24"/>
    </row>
    <row r="602" spans="1:30" ht="15.75" x14ac:dyDescent="0.25">
      <c r="A602" s="24" t="s">
        <v>1004</v>
      </c>
      <c r="B602" s="24" t="s">
        <v>1005</v>
      </c>
      <c r="C602" s="37" t="s">
        <v>849</v>
      </c>
      <c r="D602" s="37" t="s">
        <v>886</v>
      </c>
      <c r="E602" s="27">
        <v>7823962</v>
      </c>
      <c r="F602" s="27">
        <v>684246</v>
      </c>
      <c r="G602" s="24" t="s">
        <v>1066</v>
      </c>
      <c r="H602" s="24">
        <v>-19.6711059763518</v>
      </c>
      <c r="I602" s="24">
        <v>-43.242490428648999</v>
      </c>
      <c r="J602" s="24" t="s">
        <v>1017</v>
      </c>
      <c r="K602" s="24" t="s">
        <v>1046</v>
      </c>
      <c r="L602" s="24" t="s">
        <v>849</v>
      </c>
      <c r="M602" s="24" t="s">
        <v>1102</v>
      </c>
      <c r="N602" s="50">
        <v>2003</v>
      </c>
      <c r="O602" s="24" t="s">
        <v>66</v>
      </c>
      <c r="P602" s="24" t="s">
        <v>1157</v>
      </c>
      <c r="Q602" s="78">
        <v>1600000</v>
      </c>
      <c r="R602" s="78" t="s">
        <v>1157</v>
      </c>
      <c r="S602" s="78"/>
      <c r="T602" s="89">
        <v>44316</v>
      </c>
      <c r="U602" s="24"/>
      <c r="V602" s="24" t="s">
        <v>1157</v>
      </c>
      <c r="W602" s="24"/>
      <c r="X602" s="24" t="s">
        <v>1241</v>
      </c>
      <c r="Y602" s="24"/>
      <c r="Z602" s="24"/>
      <c r="AA602" s="24"/>
      <c r="AB602" s="100"/>
      <c r="AC602" s="100"/>
      <c r="AD602" s="24"/>
    </row>
    <row r="603" spans="1:30" ht="15.75" x14ac:dyDescent="0.25">
      <c r="A603" s="44" t="s">
        <v>60</v>
      </c>
      <c r="B603" s="44" t="s">
        <v>1006</v>
      </c>
      <c r="C603" s="43" t="s">
        <v>841</v>
      </c>
      <c r="D603" s="44" t="s">
        <v>1006</v>
      </c>
      <c r="E603" s="43">
        <v>7768860.0899999999</v>
      </c>
      <c r="F603" s="43">
        <v>607001.48</v>
      </c>
      <c r="G603" s="44" t="s">
        <v>1069</v>
      </c>
      <c r="H603" s="44">
        <v>-20.174668</v>
      </c>
      <c r="I603" s="44">
        <v>-43.976005000000001</v>
      </c>
      <c r="J603" s="44" t="s">
        <v>1017</v>
      </c>
      <c r="K603" s="44" t="s">
        <v>1046</v>
      </c>
      <c r="L603" s="44" t="s">
        <v>1075</v>
      </c>
      <c r="M603" s="44" t="s">
        <v>1099</v>
      </c>
      <c r="N603" s="44"/>
      <c r="O603" s="24" t="s">
        <v>1180</v>
      </c>
      <c r="P603" s="44">
        <v>4</v>
      </c>
      <c r="Q603" s="82">
        <v>30000</v>
      </c>
      <c r="R603" s="82">
        <v>100000</v>
      </c>
      <c r="S603" s="82"/>
      <c r="T603" s="85" t="s">
        <v>1157</v>
      </c>
      <c r="U603" s="44"/>
      <c r="V603" s="24" t="s">
        <v>1244</v>
      </c>
      <c r="W603" s="44"/>
      <c r="X603" s="44" t="s">
        <v>1241</v>
      </c>
      <c r="Y603" s="44"/>
      <c r="Z603" s="44"/>
      <c r="AA603" s="44"/>
      <c r="AB603" s="105"/>
      <c r="AC603" s="105"/>
      <c r="AD603" s="44"/>
    </row>
    <row r="604" spans="1:30" ht="15.75" x14ac:dyDescent="0.25">
      <c r="A604" s="24" t="s">
        <v>60</v>
      </c>
      <c r="B604" s="24" t="s">
        <v>1007</v>
      </c>
      <c r="C604" s="27" t="s">
        <v>933</v>
      </c>
      <c r="D604" s="27" t="s">
        <v>934</v>
      </c>
      <c r="E604" s="49">
        <v>9283879</v>
      </c>
      <c r="F604" s="49">
        <v>575036</v>
      </c>
      <c r="G604" s="50" t="s">
        <v>1084</v>
      </c>
      <c r="H604" s="50">
        <v>-6.478332</v>
      </c>
      <c r="I604" s="50">
        <v>-50.321579999999997</v>
      </c>
      <c r="J604" s="24" t="s">
        <v>1017</v>
      </c>
      <c r="K604" s="24" t="s">
        <v>1018</v>
      </c>
      <c r="L604" s="50" t="s">
        <v>1035</v>
      </c>
      <c r="M604" s="24" t="s">
        <v>363</v>
      </c>
      <c r="N604" s="50">
        <v>2017</v>
      </c>
      <c r="O604" s="24" t="s">
        <v>1180</v>
      </c>
      <c r="P604" s="24">
        <v>12</v>
      </c>
      <c r="Q604" s="78">
        <v>496059.42</v>
      </c>
      <c r="R604" s="78">
        <v>496697</v>
      </c>
      <c r="S604" s="78"/>
      <c r="T604" s="89" t="s">
        <v>1157</v>
      </c>
      <c r="U604" s="24"/>
      <c r="V604" s="24" t="s">
        <v>1246</v>
      </c>
      <c r="W604" s="24"/>
      <c r="X604" s="24" t="s">
        <v>1241</v>
      </c>
      <c r="Y604" s="24"/>
      <c r="Z604" s="24"/>
      <c r="AA604" s="24"/>
      <c r="AB604" s="100"/>
      <c r="AC604" s="100"/>
      <c r="AD604" s="24"/>
    </row>
    <row r="605" spans="1:30" ht="15.75" x14ac:dyDescent="0.25">
      <c r="A605" s="25" t="s">
        <v>60</v>
      </c>
      <c r="B605" s="46" t="s">
        <v>1008</v>
      </c>
      <c r="C605" s="45" t="s">
        <v>844</v>
      </c>
      <c r="D605" s="25" t="s">
        <v>970</v>
      </c>
      <c r="E605" s="52">
        <v>7776055.7300000004</v>
      </c>
      <c r="F605" s="52">
        <v>581109.84</v>
      </c>
      <c r="G605" s="53" t="s">
        <v>1069</v>
      </c>
      <c r="H605" s="61">
        <v>-20.110923</v>
      </c>
      <c r="I605" s="62">
        <v>-44.224091000000001</v>
      </c>
      <c r="J605" s="24" t="s">
        <v>1017</v>
      </c>
      <c r="K605" s="24" t="s">
        <v>1046</v>
      </c>
      <c r="L605" s="24" t="s">
        <v>1075</v>
      </c>
      <c r="M605" s="65" t="s">
        <v>1098</v>
      </c>
      <c r="N605" s="65"/>
      <c r="O605" s="53" t="s">
        <v>66</v>
      </c>
      <c r="P605" s="80">
        <v>12</v>
      </c>
      <c r="Q605" s="78">
        <v>12000</v>
      </c>
      <c r="R605" s="80" t="s">
        <v>1157</v>
      </c>
      <c r="S605" s="80"/>
      <c r="T605" s="83" t="s">
        <v>1157</v>
      </c>
      <c r="U605" s="53"/>
      <c r="V605" s="25" t="s">
        <v>1157</v>
      </c>
      <c r="W605" s="53"/>
      <c r="X605" s="24" t="s">
        <v>1241</v>
      </c>
      <c r="Y605" s="53"/>
      <c r="Z605" s="53"/>
      <c r="AA605" s="53"/>
      <c r="AB605" s="53"/>
      <c r="AC605" s="53"/>
      <c r="AD605" s="53"/>
    </row>
  </sheetData>
  <autoFilter ref="A1:AD605" xr:uid="{0536A2AD-61AD-4513-970D-BAA34D4984C4}"/>
  <dataConsolidate link="1"/>
  <dataValidations disablePrompts="1" count="1">
    <dataValidation allowBlank="1" showInputMessage="1" sqref="A149 B348:B356 C362:D515 B556:B560 A160 A360:A361 D566:D590 B358:B510 C586:C593 A31 A33 A35:A39 A41:A46 A55 A57 A68 A70:A73 A79 A81:A82 A103 A106 A110 A113 A122 A126 A130 A135:A139 A142 A147 C582:C584 A578:A590 B566:B590 A566:A570 A572:A574 C566:C573 B25:D162 E566:I589 J25:J26 K25:L25 E25:I25 K590:K601 K566:L589 M32:M169 M591:M601 M575:M589 M26 N25:N26 N35 N37 N42 N45:N47 N58 N67:N68 N76 N162 N566:N589 O587:O589 O566 P567:R589 R25:R162 T585 T574 T571:T572 T569 T576:T582 U40:U42 U48 U50:U56 U78 U80:U89 U91 U96:U100 U102 U105:U117 U131:U135 U137:U141 U143:U146 U124:U129 U152:U153 U169 U566:U573 U595 U27:U31 U163:U165 U38 U591:U592 U36 U155:U161 U586:U589 U582 U575 U119:U122 U59:U64 U69:U75 U584 U598:U599 V25 W566:W573 W595 W27:W31 W163:W165 W38 W591:W592 W36 W155:W161 W586:W589 W582 W575 W59:W64 W69:W75 X155:X165 X586:X593 X25:X31 X58:X64 X68:X76 X36:X38 X566:X577 X579:X582 X595:X596 X601 W40:AD42 W48:AD48 W50:AD56 W78:AD78 W80:AD89 W91:AD91 W96:AD100 W102:AD102 W105:AD117 W131:AD135 W137:AD141 W143:AD146 W124:AD129 W152:AD153 W169:AD169 W119:AD122 W584:AD584 W598:AD599 Y566:AD573 Y595:AD595 Y27:AD31 Y163:AD165 Y38:AD38 Y591:AD592 Y36:AD36 Y155:AD161 Y586:AD589 Y582:AD582 Y575:AD575 Y59:AD64 Y69:AD75" xr:uid="{BFDEDABB-BAA1-4E9A-BD06-2B1EC1E7A687}"/>
  </dataValidations>
  <pageMargins left="0.511811024" right="0.511811024" top="0.78740157499999996" bottom="0.78740157499999996" header="0.31496062000000002" footer="0.31496062000000002"/>
  <pageSetup orientation="portrait" horizontalDpi="90" verticalDpi="90" r:id="rId1"/>
  <legacyDrawing r:id="rId2"/>
</worksheet>
</file>

<file path=docMetadata/LabelInfo.xml><?xml version="1.0" encoding="utf-8"?>
<clbl:labelList xmlns:clbl="http://schemas.microsoft.com/office/2020/mipLabelMetadata">
  <clbl:label id="{7893571b-6c2c-4cef-b4da-7d4b266a0626}" enabled="0" method="" siteId="{7893571b-6c2c-4cef-b4da-7d4b266a06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CoECrossCheck&amp;Inventario intern</vt:lpstr>
      <vt:lpstr>50 EARs</vt:lpstr>
      <vt:lpstr>CoE_EAR_2023_(50EARs)PT</vt:lpstr>
      <vt:lpstr>CoE_TSF_2023_(50TSFs)EN</vt:lpstr>
      <vt:lpstr>De x Para com procv</vt:lpstr>
      <vt:lpstr>Dados do Inventário</vt:lpstr>
    </vt:vector>
  </TitlesOfParts>
  <Company>Vale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Cruz_CONTR</dc:creator>
  <cp:lastModifiedBy>MARCELO ROBERTO BARBOSA</cp:lastModifiedBy>
  <dcterms:created xsi:type="dcterms:W3CDTF">2023-05-09T19:21:14Z</dcterms:created>
  <dcterms:modified xsi:type="dcterms:W3CDTF">2023-12-10T15:28:12Z</dcterms:modified>
</cp:coreProperties>
</file>